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088271383\Downloads\"/>
    </mc:Choice>
  </mc:AlternateContent>
  <bookViews>
    <workbookView xWindow="0" yWindow="0" windowWidth="17970" windowHeight="6120"/>
  </bookViews>
  <sheets>
    <sheet name="Contratos ADELI 2018" sheetId="4" r:id="rId1"/>
    <sheet name="Contratos ADELI 2017" sheetId="2" r:id="rId2"/>
    <sheet name="CONVENIOS 2017" sheetId="3" r:id="rId3"/>
  </sheets>
  <definedNames>
    <definedName name="_xlnm._FilterDatabase" localSheetId="1" hidden="1">'Contratos ADELI 2017'!$B$2:$O$61</definedName>
    <definedName name="_Hlk492979493" localSheetId="1">'Contratos ADELI 2017'!$D$53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1" i="4" l="1"/>
  <c r="K38" i="4"/>
  <c r="K37" i="4"/>
  <c r="K34" i="4"/>
  <c r="K28" i="4"/>
  <c r="L4" i="3" l="1"/>
  <c r="K25" i="4"/>
  <c r="L25" i="4" s="1"/>
  <c r="K31" i="4"/>
  <c r="L31" i="4" s="1"/>
  <c r="K30" i="4"/>
  <c r="J30" i="4"/>
  <c r="L30" i="4"/>
  <c r="K21" i="4"/>
  <c r="L21" i="4" s="1"/>
  <c r="K14" i="4"/>
  <c r="K11" i="4"/>
  <c r="K35" i="4"/>
  <c r="L35" i="4" s="1"/>
  <c r="K24" i="4"/>
  <c r="L24" i="4" s="1"/>
  <c r="K19" i="4"/>
  <c r="K16" i="4"/>
  <c r="K15" i="4"/>
  <c r="L15" i="4" s="1"/>
  <c r="K6" i="4"/>
  <c r="L6" i="4" s="1"/>
  <c r="K23" i="4"/>
  <c r="K33" i="4"/>
  <c r="K32" i="4"/>
  <c r="K22" i="4"/>
  <c r="K20" i="4"/>
  <c r="K18" i="4"/>
  <c r="K17" i="4"/>
  <c r="L17" i="4" s="1"/>
  <c r="K13" i="4"/>
  <c r="L13" i="4" s="1"/>
  <c r="K12" i="4"/>
  <c r="K10" i="4"/>
  <c r="K9" i="4"/>
  <c r="K8" i="4"/>
  <c r="K7" i="4"/>
  <c r="K5" i="4"/>
  <c r="K4" i="4"/>
  <c r="L4" i="4" s="1"/>
  <c r="K36" i="4"/>
  <c r="K29" i="4"/>
  <c r="K26" i="4"/>
  <c r="J52" i="2"/>
  <c r="L52" i="2"/>
  <c r="J53" i="2"/>
  <c r="M53" i="2"/>
  <c r="L53" i="2"/>
  <c r="L36" i="4"/>
  <c r="L38" i="4"/>
  <c r="J24" i="4"/>
  <c r="L37" i="4"/>
  <c r="L20" i="4"/>
  <c r="L54" i="2"/>
  <c r="L36" i="2"/>
  <c r="L37" i="2"/>
  <c r="L38" i="2"/>
  <c r="M38" i="2"/>
  <c r="L39" i="2"/>
  <c r="M34" i="2"/>
  <c r="L34" i="2"/>
  <c r="L49" i="2"/>
  <c r="L42" i="2"/>
  <c r="L11" i="3"/>
  <c r="L28" i="2"/>
  <c r="M28" i="2"/>
  <c r="L29" i="2"/>
  <c r="L55" i="2"/>
  <c r="L8" i="2"/>
  <c r="M8" i="2"/>
  <c r="L7" i="2"/>
  <c r="M7" i="2"/>
  <c r="L4" i="2"/>
  <c r="L33" i="2"/>
  <c r="L45" i="2"/>
  <c r="L35" i="2"/>
  <c r="M35" i="2"/>
  <c r="L32" i="2"/>
  <c r="L25" i="2"/>
  <c r="M25" i="2"/>
  <c r="L26" i="2"/>
  <c r="L44" i="2"/>
  <c r="L43" i="2"/>
  <c r="M43" i="2"/>
  <c r="L40" i="2"/>
  <c r="M40" i="2"/>
  <c r="M29" i="2"/>
  <c r="L21" i="2"/>
  <c r="L20" i="2"/>
  <c r="L50" i="2"/>
  <c r="M50" i="2"/>
  <c r="L46" i="2"/>
  <c r="L47" i="2"/>
  <c r="L48" i="2"/>
  <c r="M48" i="2"/>
  <c r="M33" i="2"/>
  <c r="L31" i="2"/>
  <c r="L30" i="2"/>
  <c r="L27" i="2"/>
  <c r="M27" i="2"/>
  <c r="L24" i="2"/>
  <c r="L23" i="2"/>
  <c r="L22" i="2"/>
  <c r="L19" i="2"/>
  <c r="L18" i="2"/>
  <c r="M18" i="2"/>
  <c r="L17" i="2"/>
  <c r="L15" i="2"/>
  <c r="L14" i="2"/>
  <c r="L13" i="2"/>
  <c r="M13" i="2"/>
  <c r="L12" i="2"/>
  <c r="L11" i="2"/>
  <c r="L10" i="2"/>
  <c r="M10" i="2"/>
  <c r="L9" i="2"/>
  <c r="M9" i="2"/>
  <c r="L6" i="2"/>
  <c r="L5" i="2"/>
  <c r="L34" i="4"/>
  <c r="L33" i="4"/>
  <c r="L32" i="4"/>
  <c r="L29" i="4"/>
  <c r="L28" i="4"/>
  <c r="L27" i="4"/>
  <c r="L26" i="4"/>
  <c r="L7" i="4"/>
  <c r="L5" i="4"/>
  <c r="L23" i="4"/>
  <c r="L22" i="4"/>
  <c r="L19" i="4"/>
  <c r="L18" i="4"/>
  <c r="L16" i="4"/>
  <c r="L14" i="4"/>
  <c r="L12" i="4"/>
  <c r="L11" i="4"/>
  <c r="L10" i="4"/>
  <c r="L9" i="4"/>
  <c r="L8" i="4"/>
  <c r="M21" i="2"/>
  <c r="M55" i="2"/>
  <c r="M37" i="2"/>
  <c r="M47" i="2"/>
  <c r="M54" i="2"/>
  <c r="L10" i="3"/>
  <c r="L9" i="3"/>
  <c r="L5" i="3"/>
  <c r="L6" i="3"/>
  <c r="L7" i="3"/>
  <c r="M24" i="2"/>
  <c r="M39" i="2"/>
  <c r="M41" i="2"/>
  <c r="M42" i="2"/>
  <c r="M44" i="2"/>
  <c r="M45" i="2"/>
  <c r="M46" i="2"/>
  <c r="M49" i="2"/>
  <c r="M51" i="2"/>
  <c r="M52" i="2"/>
  <c r="M31" i="2"/>
  <c r="M32" i="2"/>
  <c r="M36" i="2"/>
  <c r="M30" i="2"/>
  <c r="M26" i="2"/>
  <c r="M17" i="2"/>
  <c r="M19" i="2"/>
  <c r="M20" i="2"/>
  <c r="M22" i="2"/>
  <c r="M23" i="2"/>
  <c r="M14" i="2"/>
  <c r="M15" i="2"/>
  <c r="M11" i="2"/>
  <c r="M12" i="2"/>
  <c r="M6" i="2"/>
  <c r="M4" i="2"/>
  <c r="M5" i="2"/>
  <c r="M3" i="2"/>
</calcChain>
</file>

<file path=xl/sharedStrings.xml><?xml version="1.0" encoding="utf-8"?>
<sst xmlns="http://schemas.openxmlformats.org/spreadsheetml/2006/main" count="1095" uniqueCount="522">
  <si>
    <t># Contrato o Convenio</t>
  </si>
  <si>
    <t>Objeto</t>
  </si>
  <si>
    <t>NIT</t>
  </si>
  <si>
    <t>Contratista</t>
  </si>
  <si>
    <t>Fecha Inicio</t>
  </si>
  <si>
    <t xml:space="preserve">Fecha Term </t>
  </si>
  <si>
    <t>Adición</t>
  </si>
  <si>
    <t>Vlr Pagado</t>
  </si>
  <si>
    <t>Vlr Por Pagar</t>
  </si>
  <si>
    <t>Rubro</t>
  </si>
  <si>
    <t>Nº</t>
  </si>
  <si>
    <t>Acta
Liquidacion</t>
  </si>
  <si>
    <t>Supervisor</t>
  </si>
  <si>
    <t>MARIBEL ZAPATA PEREZ</t>
  </si>
  <si>
    <t xml:space="preserve">NICOLAS ALBEIRO 
CARMONA LOAIZA </t>
  </si>
  <si>
    <t>ANDRES EDUARDO LONDOÑO SALDARRIAGA</t>
  </si>
  <si>
    <t>JHON FREDY ZEHARA VALVERDE</t>
  </si>
  <si>
    <t>LINA MARIA ORTIZ ARENAS</t>
  </si>
  <si>
    <t>DIEGO ALEXANDER YEPES OCAMPO</t>
  </si>
  <si>
    <t xml:space="preserve">DAIRO ALEJANDRO URIBE BLANDON </t>
  </si>
  <si>
    <t>RUBEN DARIO GOMEZ QUINTERO</t>
  </si>
  <si>
    <t>JAIME ALBERTO BAENA TABORDA</t>
  </si>
  <si>
    <t xml:space="preserve">GUSTAVO ADOLFO ORTIZ MONTOYA </t>
  </si>
  <si>
    <t xml:space="preserve">HILDA MARIA OSSA CARMONA </t>
  </si>
  <si>
    <t xml:space="preserve">FLOR ALICIA JARAMILLO BEDOYA </t>
  </si>
  <si>
    <t>JENNY PAOLA GARCIA MELO</t>
  </si>
  <si>
    <t>DIONICIO DE JESUS MUÑOZ</t>
  </si>
  <si>
    <t>LUIS FERNANDO LOPEZ BOLIVAR</t>
  </si>
  <si>
    <t>JUAN JOSE ESCOBAR</t>
  </si>
  <si>
    <t>JUAN ESTEBAN URAN CUARTAS</t>
  </si>
  <si>
    <t>JAIRO DE JESUS QUINTANA ARANGO</t>
  </si>
  <si>
    <t>GABRIEL VALENCIA RENGIFO</t>
  </si>
  <si>
    <t xml:space="preserve">CARLOS ANDRES MARIN QUIROZ </t>
  </si>
  <si>
    <t>DIEGO ALBERTO BUSTAMANTE GOMEZ</t>
  </si>
  <si>
    <t>JORGE ALBERTO ZAPATA ZULETA</t>
  </si>
  <si>
    <t>FABIAN CASTAÑEDA RAMIREZ</t>
  </si>
  <si>
    <t>MARIA ELSI DUQUE JIMENEZ</t>
  </si>
  <si>
    <t>OLCIO SAS</t>
  </si>
  <si>
    <t>901026756-0</t>
  </si>
  <si>
    <t>900535343-2</t>
  </si>
  <si>
    <t>JUAN PABLO MEJIA - ALEJANDRO CARRILLO</t>
  </si>
  <si>
    <t xml:space="preserve">CARLOS EDUARDO LONDOÑO </t>
  </si>
  <si>
    <t>SINAP LTDA</t>
  </si>
  <si>
    <t xml:space="preserve">WILLIAM DE JESÚS MONTOYA HENAO </t>
  </si>
  <si>
    <t>MARIBEL ZAPATA PÉREZ</t>
  </si>
  <si>
    <t>CARLOS EDUARDO LONDOÑO GARCES</t>
  </si>
  <si>
    <t xml:space="preserve">FUNDACIÓN LEONES AL BALÓN </t>
  </si>
  <si>
    <t xml:space="preserve">EDWIN DE JESÚS LÓPEZ ALZATE </t>
  </si>
  <si>
    <t xml:space="preserve">JULIAN LONDOÑO ORTIZ </t>
  </si>
  <si>
    <t>31/12/017</t>
  </si>
  <si>
    <t>ValorInicial</t>
  </si>
  <si>
    <t>TECNIDIDACTICOS IND SAS</t>
  </si>
  <si>
    <t>811030670 -5</t>
  </si>
  <si>
    <t>EMPRESTUR SA</t>
  </si>
  <si>
    <t>811042864-9</t>
  </si>
  <si>
    <t>900804123-3</t>
  </si>
  <si>
    <t xml:space="preserve">DISEUROS  SAS </t>
  </si>
  <si>
    <t>8000015819-2</t>
  </si>
  <si>
    <t>LEONES FUTBOL CLUB SA</t>
  </si>
  <si>
    <t>9000866733-1</t>
  </si>
  <si>
    <t>811032162-4</t>
  </si>
  <si>
    <t>PUBLIVISIÓN 1 A SAS</t>
  </si>
  <si>
    <t>901035403-4</t>
  </si>
  <si>
    <t xml:space="preserve">ESTACIÓN CREATIVAS SAS </t>
  </si>
  <si>
    <t xml:space="preserve">LIQUIDADO </t>
  </si>
  <si>
    <t>900.368.555-0</t>
  </si>
  <si>
    <t>MACK STORE PRODUCCIONES S.A.S</t>
  </si>
  <si>
    <t xml:space="preserve">MARIBEL ZAPATA PÉREZ </t>
  </si>
  <si>
    <t>830.047.431-5</t>
  </si>
  <si>
    <t xml:space="preserve">COMPETENCIA PLUS S.A.S  </t>
  </si>
  <si>
    <t>800.028.458-3</t>
  </si>
  <si>
    <t xml:space="preserve">FUNDACIÓN INSTITUTO PARA LA EXPORTACIÓN Y LA MODA INEXMODA  </t>
  </si>
  <si>
    <t>NATALIA ÁLVAREZ GRISALES</t>
  </si>
  <si>
    <t>DORA ISABEL VÉLEZ BETANCUR</t>
  </si>
  <si>
    <t>CARLOS EDUARDO LONDOÑO</t>
  </si>
  <si>
    <t xml:space="preserve"> MAYRA ALEJANDRA BEDOYA LONDOÑO</t>
  </si>
  <si>
    <t>OMAR GABRIEL JARAMILLO RAMIREZ</t>
  </si>
  <si>
    <t>LUIS FERNANDO VILLA VELASQUEZ</t>
  </si>
  <si>
    <t>DIANA CAROLINA HERNANDEZ</t>
  </si>
  <si>
    <t>JUAN PABLO MEJIA VASCO</t>
  </si>
  <si>
    <t>CARLOS EDUARDO LONDOÑO - WILLIAM MONTOYA - 
JUAN PABLO MEJIA</t>
  </si>
  <si>
    <t>PRESTACIÓN DE SERVICIO DE APOYO A LA GESTIÓN PARA EJECUTAR CAMPAÑAS INFORMATIVAS Y DE SENSIBILIZACIÓN QUE GARANTICEN LA ESCOLARIDAD A TRAVÉS DE MATERIAL PEDAGÓGICO Y ELEMENTOS BÁSICOS PARA EL APRENDIZAJE.</t>
  </si>
  <si>
    <t>PRESTACIÓN DE SERVICIOS DE APOYO A LA GESTIÓN EN LAS ACTIVIDADES COMO COORDINADOR PEDAGÓGICO PARA IMPLEMENTAR EL PROYECTO DE EDUCACIÓN Y CULTURA CIUDADANA EN EL MUNICIPIO DE ITAGÜÍ.</t>
  </si>
  <si>
    <t>PRESTACIÓN DE SERVICIOS DE APOYO A LA GESTIÓN EN LAS ACTIVIDADES COMO VIGÍAS PEDAGÓGICOS PARA IMPLEMENTAR EL PROYECTO DE EDUCACIÓN Y CULTURA CIUDADANA EN EL MUNICIPIO DE ITAGÜÍ.</t>
  </si>
  <si>
    <t>PRESTACIÓN DE SERVICIOS DE TRANSPORTE TERRESTRE AUTOMOTOR ESPECIAL CON CONDUCTOR PARA LA IMPLEMENTACIÓN DEL PROYECTO DE EDUCACIÓN Y CULTURA CIUDADANA CON GESTORES Y VIGÍAS PEDAGÓGICOS EN EL MUNICIPIO DE ITAGÜÍ.</t>
  </si>
  <si>
    <t>PRESTACIÓN DE SERVICIOS DE APOYO A LA GESTIÓN EN LAS ACTIVIDADES COMO VIGÍAS PEDAGÓGICOS PARA IMPLEMENTAR EL PROYECTO DE EDUCACIÓN Y CULTURA CIUDADANA EN EL MUNICIPIO DE ITAGÜÍ</t>
  </si>
  <si>
    <t>OPERADOR DE TRANSPORTES GRÚAS CARGA MAQUINARIA Y EQUIPO COMO SOCIO ESTRATÉGICO PARA EL ARRENDAMIENTO SUMINISTRO Y PRESTACIÓN DEL SERVICIO DE GRÚAS EN EL TRASLADO DE VEHÍCULOS INCURSOS EN INFRACCIONES DE TRÁNSITO Y QUE NO SE PUEDAN MOVILIZAR POR SUS PROPIOS MEDIOS ASÍ COMO EL ALQUILER SUMINISTRO Y PRESTACIÓN DE SERVICIOS DE TRANSPORTE TERRESTRE AUTOMOTOR MAQUINARIA Y EQUIPOS EN LA OPERACIÓN LOGÍSTICA QUE SEAN CONTRATADOS COORDINADOS OPERADOS O ADMINISTRADOS POR LA AGENCIA DE DESARROLLO LOCAL DE ITAGÜÍ ADELI DE CONFORMIDAD CON LA INVITACIÓN PRIVADA 001 DE 2016 Y LA PROPUESTA PRESENTADA POR EL SOCIO ESTRATÉGICO LA CUAL SE ENEA Y FORMA PARTE INTEGRAL DEL PRESENTE CONTRATO.</t>
  </si>
  <si>
    <t>PRESTACIÓN DE SERVICIOS PARA EL SOPORTE Y MANTENIMIENTO DEL SOFTWARE ADMINISTRATIVO Y FINANCIERO DE LA AGENCIA DE DESARROLLO LOCAL DE ITAGÜÍ - ADELI".</t>
  </si>
  <si>
    <t>PRESTACIÓN DE SERVICIOS PROFESIONALES PARA LA ASESORÍA Y ACOMPAÑAMIENTO EN LA IMPLEMENTACIÓN DE LA ESTRATEGIA DE GOBIERNO EN LÍNEA PARA EL AÑO 2017.</t>
  </si>
  <si>
    <t xml:space="preserve">JOHANNA ANDREA
 PONCE CHONER </t>
  </si>
  <si>
    <t>PRESTACIÓN DE SERVICIOS PROFESIONALES Y DE APOYO EN EL PROCESO DE ACTUALIZACIÓN SOPORTE MODIFICACIÓN Y AUDITORIA AL SITIO WEB INSTITUCIONAL DE LA AGENCIA DE DESARROLLO LOCAL DE ITAGÜÍ ASÍ COMO LA CREACIÓN Y MONTAJE DE PIEZAS GRÁFICAS Y ACTUALIZACIÓN DE LOS CORREOS ELECTRÓNICOS INSTITUCIONALES.</t>
  </si>
  <si>
    <t>ADQUISICIÓN DE ELEMENTOS BÁSICOS DE IDENTIFICACIÓN DE LOS VIGÍAS Y COORDINADORES PEDAGÓGICOS DEL CONVENIO INTERADMINISTRATIVO ENTRE EL MUNICIPIO DE ITAGÜÍ Y LA AGENCIA DE DESARROLLO LOCAL DE ITAGÜÍ ADELI A FIN DE COORDINAR ACCIONES CONJUNTAS PARA LA IMPLEMENTACIÓN DEL PROYECTO DE EDUCACIÓN Y CULTURA CIUDADANA CON GESTORES Y VIGÍAS PEDAGÓGICOS EN EL MUNICIPIO DE ITAGÜÍ.</t>
  </si>
  <si>
    <t>FORTALECIMIENTO DE LA ESTRATEGIA DE DIVULGACIÓN Y PROMOCIÓN DE LA IMAGEN INSTITUCIONAL DEL MUNICIPIO DE ITAGÜÍ DE ADELI Y DE LA MARCA REGISTRADA " ITAGÜÍ SE PONE DE MODA" EN TODOS LOS ENCUENTROS DEPORTIVOS CULTURALES SOCIALES Y RECREATIVOS EN QUE PARTICIPE EL EQUIPO DE FÚTBOL PROFESIONAL LEONES FC ASÍ COMO EN TORNEOS NACIONALES Y EN LOS DEMÁS COMPROMISOS SOCIO DEPORTIVOS NACIONALES O INTERNACIONALES QUE ADQUIERAN EN EL AÑO 2017.</t>
  </si>
  <si>
    <t>WILFRAN DE JESUS 
LOPEZ IDARRAGA</t>
  </si>
  <si>
    <t>PRESTACIÓN DE SERVICIOS PROFESIONALES PARA FORTALECER EL SISTEMA DE CONTROL INTERNO DE LA AGENCIA DE DESARROLLO LOCAL DE ITAGÜÍ/ADELI.</t>
  </si>
  <si>
    <t>AUNAR ESFUERZOS PARA PROMOVER EL DESARROLLO CONJUNTO DE ACTIVIDADES QUE PERMITAN EL DESARROLLO HUMANO SOCIAL RECREATIVO Y CULTURAL A TRAVÉS DEL DEPORTE PARA PROMOCIONAR Y FOMENTAR LA INCLUSIÓN Y LA SANA CONVIVENCIA EN EL MUNICIPIO DE ITAGÜÍ.</t>
  </si>
  <si>
    <t>COORDINAR ACCIONES CONJUNTAS PARA LA IMPLEMENTACIÓN DEL PROYECTO DE EDUCACIÓN Y CULTURA CIUDADANA CON GESTORES Y VIGÍAS PEDAGÓGICOS EN EL MUNICIPIO DE ITAGÜÍ.</t>
  </si>
  <si>
    <t>PRESTACIÓN DE SERVICIOS PROFESIONALES DE UN COMUNICADOR SOCIAL - PERIODISTA QUE ASESORE Y APOYE A LA AGENCIA DE DESARROLLO LOCAL DE ITAGÜÍ - ADELI EN TODO LO RELACIONADO CON L COMUNICACIÓN ORGANIZACIONAL PARA EL CUMPLIMIENTO DE SUS FINES INSTITUCIONALES DE SU OBJETO SOCIAL Y DE LOS PROYECTOS QUE DESARROLLE CON EMPRESAS O ENTIDADES PÚBLICAS O PRIVADAS."</t>
  </si>
  <si>
    <t>SUMINISTRO DE ELEMENTOS DE PAPELERÍA INSUMOS DE OFICINA Y TÓNER NECESARIOS PARA LA EJECUCIÓN DE LAS ACTIVIDADES ADMINISTRATIVAS DE ADELI EN VIRTUD DEL CONVENIO SGM 055-2017 SUSCRITO CON EL MUNICIPIO DE ITAGÜÍ"</t>
  </si>
  <si>
    <t>PRESTACIÓN DE SERVICIOS DE APOYO A LA GESTIÓN PARA LA DIFUSIÓN GENERAL DE LAS CAMPAÑAS DE IMAGEN CORPORATIVA E INSTITUCIONAL DE LA ADMINISTRACIÓN MUNICIPAL DE ITAGÜÍ EN VIRTUD DE LA EJECUCIÓN DEL CONTRATO INTERADMINISTRATIVO AM-146-2017.</t>
  </si>
  <si>
    <t>PRESTACIÓN DE SERVICIOS DE PRODUCCIÓN DE MATERIAL LITOGRÁFICO E IMPRESIÓN DE PIEZAS PUBLICITARIAS PARA DAR CUMPLIMIENTO A LA EJECUCIÓN DEL CONTRATO INTERADMINISTRATIVO AM-146-2017 SUSCRITO CON EL MUNICIPIO DE ITAGÜÍ</t>
  </si>
  <si>
    <t>PRESTACIÓN DE SERVICIOS DE MONITOREO DE MEDIOS MASIVOS, TELEVISIVOS, IMPRESOS, RADIALES Y MEDIO ONLINE DE LA IMAGEN INSTITUCIONAL DEL MUNICIPIO DE ITAGÜÍ, GESTIÓN ADMINISTRATIVA Y ADEMÁS ACCIONES DE FREE PRESS LOGRADAS DURANTE LA VIGENCIA 2017</t>
  </si>
  <si>
    <t>VINCULACIÓN DE LA AGENCIA DE DESARROLLO LOCAL DE ITAGÜÍ – ADELI Y DEL MUNICIPIO DE ITAGÜÍ EN LA PROMOCIÓN DE LA FERIA “COLOMBIAMODA 2017”, COMO PLATAFORMA FACILITADORA PARA LA INTEGRACIÓN DE EMPRESARIOS ITAGUISEÑOS EN EL DESARROLLO DE ACTIVIDADES DE FORTALECIMIENTO Y CONSOLIDACIÓN DEL SISTEMA MODA COMO ESTRATEGIA DE MARKETING Y PROMOCIÓN DE CIUDAD</t>
  </si>
  <si>
    <t>PRESTACIÓN DE SERVICIOS DE APOYO A LA GESTIÓN PARA EL DESARROLLO DE ACTIVIDADES LOGÍSTICAS PROPIAS DE LA AGENCIA DE DESARROLLO LOCAL DE ITAGÜÍ ADELI, NECESARIOS PARA LA EJECUCIÓN DE PROGRAMAS DE FORTALECIMIENTO INSTITUCIONAL, BIENESTAR LABORAL Y CULTURA CIUDADANA EMPRENDIDOS POR LA AGENCIA</t>
  </si>
  <si>
    <t>PRESTACIÓN DE SERVICIOS PROFESIONALES PARA EL APOYO TÉCNICO JURÍDICO, E IMPLEMENTACIÓN DE PROYECTOS QUE ADELANTA LA AGENCIA DE DESARROLLO LOCAL DE ITAGÜÍ-ADELI.</t>
  </si>
  <si>
    <t>PRESTACIÓN DE SERVICIOS DE APOYO A LA GESTIÓN PARA FORTALECER LA AGENCIA DE DESARROLLO LOCAL DE ITAGÜÍ – ADELI EN TODO LO RELACIONADO CON LA COMUNICACIÓN ORGANIZACIONAL Y SU OFERTA DE SERVICIOS</t>
  </si>
  <si>
    <t>PRESTACIÓN DE SERVICIOS PROFESIONALES PARA ASESORAR Y DOCUMENTAR TÉCNICAMENTE EN SERVICIOS DE INGENIERÍA LA IMPLEMENTACIÓN DE PROYECTOS QUE ADELANTA LA AGENCIA DE DESARROLLO LOCAL DE ITAGÜÍ - ADELI.”</t>
  </si>
  <si>
    <t>PRESTACIÓN DE SERVICIOS PROFESIONALES PARA ASESORAR Y DOCUMENTAR TÉCNICAMENTE EN ESQUEMAS DE RIESGOS, ESQUEMAS FINANCIEROS, ESTUDIOS DE SECTOR Y FORMATOS DE CALIDAD PARA LA IMPLEMENTACIÓN DE PROYECTOS QUE ADELANTA LA AGENCIA DE DESARROLLO LOCAL DE ITAGÜÍ - ADELI</t>
  </si>
  <si>
    <t>PRESTACIÓN DE SERVICIOS DE APOYO A LA GESTIÓN EN LAS ACTIVIDADES COMO VIGÍA PEDAGÓGICO PARA IMPLEMENTAR EL PROYECTO DE EDUCACIÓN Y CULTURA CIUDADANA EN EL MUNICIPIO DE ITAGÜÍ.</t>
  </si>
  <si>
    <t>PRESTACIÓN DE SERVICIOS PROFESIONALES PARA APOYAR EL PROCESO CONTABLE DE LA AGENCIA DE DESARROLLO LOCAL DE ITAGÜÍ- ADELI</t>
  </si>
  <si>
    <t>PUBLICAR INFORMACIÓN INSTITUCIONAL SOBRE LA ALCALDÍA DE ITAGÜÍ EN LA EDICIÓN ESPECIAL DE LA REVISTA SEMANA SOBRE EL VALLE DE ABURRÁ, QUE CIRCULARÁ EN EL MES DE OCTUBRE DEL AÑO 2017</t>
  </si>
  <si>
    <t>860.509.265-1</t>
  </si>
  <si>
    <t>PUBLICACIONES SEMANA S.</t>
  </si>
  <si>
    <t xml:space="preserve">JUAN ESTEBAN 
ALCALA JIMENEZ </t>
  </si>
  <si>
    <t xml:space="preserve">SSA-047-2017 </t>
  </si>
  <si>
    <t>EL COMODANTE ENTREGA A TÍTULO DE COMODATO AL COMODATARIO Y ESTE RECIBE EN PERFECTAS CONDICIONES Y A ENTERA SATISFACCION UN INMUEBLE UBICADO EN LA CARRERA 51  N°51-55 NOVENO PISO CON AREA DE 357,88 M2 EDIFICIO DEL CONCEJO.</t>
  </si>
  <si>
    <t>890.980.093-8</t>
  </si>
  <si>
    <t>MUNICIPIO DE ITAGUI</t>
  </si>
  <si>
    <t>Bienes y Servicios</t>
  </si>
  <si>
    <t>AM-146-2017</t>
  </si>
  <si>
    <t>CONTRATO INTERADMINISTRATIVO DE PRESTACION DE SERVICIOS PARA EL ACOMPAÑAMIENTO EN LA ELABORACION Y DIFUSION GENERAL DE LAS CAMPAÑAS DE POSICIONAMIENTO DE LA IMAGEN CORPORATIVA E INSTITUCIONAL Y DIVULGACION DE LOS AVANCES INSTITUCIONALES DE LA ADMINISTRACION MUNICIPAL DE ITAGUI E IMPLEMENTACION Y EJECUCION  DE LAS MISMAS, CON MIRAS AL CUMPLIMIENTO DE LAS METAS DE INFORMACION PUBLICA ESTABLECIDAS PARA TODAS LAS DEPENDENCIAS MUNICIPALES EN EL PLAN DE DESARROLLO ITAGUI AVANZA CON EQUIDAD PARA TODOS.</t>
  </si>
  <si>
    <t>01040205010101-01</t>
  </si>
  <si>
    <t>AM-162-2017</t>
  </si>
  <si>
    <t>AUNAR ESFUERZOS PARA DAR CONTINUIDAD Y FORTALECIMIENTO AL PROYECTO DE MARKETING DE CIUDAD IMPLEMENTADO EN EL MUNICIPIO DE ITAGUI.</t>
  </si>
  <si>
    <t>17/042/2017</t>
  </si>
  <si>
    <t>PU-ANA MARIA MOSQUERA COMUNICACIONES</t>
  </si>
  <si>
    <t>PU-DIANA CATALINA GALLEGO ALARCON
COMUNICACIONES</t>
  </si>
  <si>
    <t>SEYC-050-2017</t>
  </si>
  <si>
    <t>AUNAR ESFUERZOS PARA GARANTIZAR LA ESCOLARIDAD DE LOS ESTUDIANTES COMO ESTRATEGIA PARA EL FOMENTO DE LOS VALORES PROPIOS DE LA CONVIVENCIA CIUDADANA Y EL AMOR POR LA CIUDAD.</t>
  </si>
  <si>
    <t>SUB. EDUCACION
HECTOR DARIO BEDOYA RESTYREPO</t>
  </si>
  <si>
    <t>13040415300201-01</t>
  </si>
  <si>
    <t>LIQUIDADO</t>
  </si>
  <si>
    <t>SM-074-2017</t>
  </si>
  <si>
    <t>AUNAR ESFUERZOS PARA IMPLEMENTAR EL PROYECTO PEDAGOGICO DE SENCIBILIZACION Y CULTURA CIUDADANA EN LOS COMPONENTES DE MOVILIDAD, DESDE LA AGENCIA DE DESARROLLO LOCAL DE ITAGUI ADELIPARA EL MUNICIPIO DE ITAGUI.</t>
  </si>
  <si>
    <t>SUB. TRANSITO
SEBASTIAN ZULUAGA ARIAS</t>
  </si>
  <si>
    <t>N/A</t>
  </si>
  <si>
    <t>040102080102-01</t>
  </si>
  <si>
    <t>049-2017</t>
  </si>
  <si>
    <t>CONVENIO INTERADMINISTRATIVO DE ASOCIACIÓN ENTRE ADELI Y EL MUNICIPIO DE ITAGUI, A FIN DE AUNAR ESFUERZOS TECNICOS; ECONOMICOS Y ADMINISTRATIVOS, QUE PERMITAN EN EL MARCO DE UNA ALIANZA ESTRATEGICA, DESARROLLAR E IMPLEMENTAR PROYECTOS DE MODENIZACION, ORNATO Y AUTO SOSTENIBILIDAD AMBIENTAL EN EL MUNICIO DE ITAGUI.</t>
  </si>
  <si>
    <t xml:space="preserve">SECRETARIO INFRAESTRUCROSCAR MAURICIO CHAVERRA MONSALVE </t>
  </si>
  <si>
    <t>10040107020106-54
(4.000.000.000)
10040303010101-01
(150.000.000)
Vigencias Futuras
39.257.426.012</t>
  </si>
  <si>
    <t>LUCAS FERNANDEZ
ROLDÁN</t>
  </si>
  <si>
    <t>SI-294-2017</t>
  </si>
  <si>
    <t>AUNAR ESFUERZOS PARA DAR CONTINUIDAD AL PROYECTO DE ORNATO DE ALUMBRADO NAVIDEÑO EN EL MUNICIPIO DE ITAGÜÍ.</t>
  </si>
  <si>
    <t>CARLOS BOTERO PU INFRAESTRUCT.
NICOLAS CARMONA TECNICO ADELI</t>
  </si>
  <si>
    <t>PUBLICAR INFORMACIÓN SOBRE EL INSTITUTO PARA EL DESARROLLO DE ANTIOQUIA IDEA EN LA EDICIÓN ESPECIAL DE LA REVISTA SEMANA SOBRE EL VALLE DE ABURRÁ, QUE CIRCULARÁ EN EL MES DE OCTUBRE DEL AÑO 2017</t>
  </si>
  <si>
    <t>SELECCIÓN DE ALIADO ESTRATÉGICO PARA LA EJECUCIÓN DEL PROYECTO DE MODERNIZACIÓN, ORNATO Y APLICACIÓN DE TECNOLOGÍAS DE AHORRO ENERGÉTICO EN EL MUNICIPIO DE ITAGÜÍ</t>
  </si>
  <si>
    <t>CONSTRUCCIONES CIVILES Y PAVIMENTOS S.A (CONCYPA)</t>
  </si>
  <si>
    <t>800.016.281-5</t>
  </si>
  <si>
    <t>SELECCIÓN DE CONSULTOR PARA ASESORÍA, DIRECCIONAMIENTO Y SEGUIMIENTO ADMINISTRATIVO, TÉCNICO, FINANCIERO Y AMBIENTAL EN LA IMPLEMENTACIÓN Y EJECUCIÓN DEL PROYECTO DE MODERNIZACIÓN, ORNATO Y APLICACIÓN DE TECNOLOGÍAS DE AHORRO ENERGÉTICO EN EL MUNICIPIO DE ITAGÜÍ</t>
  </si>
  <si>
    <t xml:space="preserve">UNIÓN TEMPORAL ITAGÜÍ </t>
  </si>
  <si>
    <t>901.127.385-5</t>
  </si>
  <si>
    <t xml:space="preserve">25010104115
CDP N° 199 del 30/10/2017 ( $2.976.608.820) Vigencia 2017 </t>
  </si>
  <si>
    <t>25010104115
CDP N° 200 del 30/10/2017 ( $813.391.180) Vigencia 2017</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</si>
  <si>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</si>
  <si>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</si>
  <si>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</si>
  <si>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</si>
  <si>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</si>
  <si>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</si>
  <si>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</si>
  <si>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</si>
  <si>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</si>
  <si>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</si>
  <si>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</si>
  <si>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</si>
  <si>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</si>
  <si>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</si>
  <si>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</si>
  <si>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</si>
  <si>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</si>
  <si>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</si>
  <si>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</si>
  <si>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</si>
  <si>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</si>
  <si>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</si>
  <si>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</si>
  <si>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</si>
  <si>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</si>
  <si>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</si>
  <si>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</si>
  <si>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</si>
  <si>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</si>
  <si>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</si>
  <si>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</si>
  <si>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</si>
  <si>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</si>
  <si>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</si>
  <si>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</si>
  <si>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</si>
  <si>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</si>
  <si>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</si>
  <si>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</si>
  <si>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</si>
  <si>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</si>
  <si>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</si>
  <si>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</si>
  <si>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</si>
  <si>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</si>
  <si>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</si>
  <si>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</si>
  <si>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</si>
  <si>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050</t>
  </si>
  <si>
    <t>051</t>
  </si>
  <si>
    <t>052</t>
  </si>
  <si>
    <t>053</t>
  </si>
  <si>
    <t>CONTRATO DE PRESTACIÓN DE SERVICIOS PARA APOYAR LA RUTA NAVIDEÑA COMO COMPONENTE DEL PROYECTO DE ORNATO DE ALUMBRADO NAVIDEÑO EN EL MUNICIPIO DE ITAGÜÍ</t>
  </si>
  <si>
    <r>
      <t>890.911.324-1</t>
    </r>
    <r>
      <rPr>
        <b/>
        <sz val="7"/>
        <color theme="1"/>
        <rFont val="Calibri"/>
        <family val="2"/>
        <scheme val="minor"/>
      </rPr>
      <t xml:space="preserve"> </t>
    </r>
  </si>
  <si>
    <t xml:space="preserve">INSTELEC S.A  </t>
  </si>
  <si>
    <t xml:space="preserve">NICOLAS ALBEIRO CARMONA LOAIZA            </t>
  </si>
  <si>
    <t>054</t>
  </si>
  <si>
    <t>PRESTACIÓN DE SERVICIOS DE APOYO A LA GESTIÓN PARA EL EMBELLECIMIENTOMANTENIMIENTO Y ORNAMENTACIÓN DE ESPACIOS PÚBLICOS DEL MUNICIPIO DE ITAGÜÍ</t>
  </si>
  <si>
    <r>
      <t>811.028.571-1</t>
    </r>
    <r>
      <rPr>
        <b/>
        <sz val="7"/>
        <color theme="1"/>
        <rFont val="Calibri"/>
        <family val="2"/>
        <scheme val="minor"/>
      </rPr>
      <t xml:space="preserve"> </t>
    </r>
  </si>
  <si>
    <t>COOPERATIVA CONSTRUCTIVA</t>
  </si>
  <si>
    <t xml:space="preserve">JORGE ALBERTO ZAPATA ZULETA </t>
  </si>
  <si>
    <t>NATALIA ALVAREZ GRISALES</t>
  </si>
  <si>
    <t>PRESTACIÓN DE SERVICIOS PROFESIONALES PARA BRINDAR APOYO TÉCNICO Y JURÍDICO EN LA IMPLEMENTACIÓN DE PROYECTOS QUE ADELANTA LA AGENCIA DE DESARROLLO LOCAL DE ITAGÜÍ-ADELI.</t>
  </si>
  <si>
    <t>DORA ISABEL VELEZ BETANCUR</t>
  </si>
  <si>
    <t>PRESTACION DE SERVICIOS PARA APOYAR Y FORTALECER EL SISTEMA DE CONTROL INTERNO DE LA AGENCIA DE DASARROLLO LOCAL DE I ITAGÜÍ-ADELI.</t>
  </si>
  <si>
    <t>PRESTACIÓN DE SERVICIOS DE APOYO A LA GESTIÓN PARA COORDINAR ACCIONES CONJUNTAS CON GESTORES Y VIGÍAS PEDAGÓGICOS PARA EL PROYECTO DE EDUCACIÓN Y CULTURA CIUDADANA IMPLEMENTADO EN EL MUNICIPIO DE ITAGÜÍ.</t>
  </si>
  <si>
    <t>WILFRAN DE JESUS LÓPEZ IDARRAGA</t>
  </si>
  <si>
    <t>EMPRESTUR S.A.</t>
  </si>
  <si>
    <t>811.030.670-5</t>
  </si>
  <si>
    <t xml:space="preserve">PRESTACIÓN DE SERVICIOS DE TRANSPORTE TERRESTRE PARA EL PROYECTO DE EDUCACIÓN Y CULTURA CIUDADANA IMPLEMENTADO EN EL MUNICIPIO DE ITAGÜÍ. </t>
  </si>
  <si>
    <t>PRESTACIÓN DE SERVICIOS PARA LA ACTUALIZACIÓN, SOPORTE Y MANTENIMIENTO DEL SOFTWARE ADMINISTRATIVO Y FINANCIERO DE LA AGENCIA DE DESARROLLO LOCAL DE ITAGÜÍ- ADELI.</t>
  </si>
  <si>
    <t>811.042.864-9</t>
  </si>
  <si>
    <t xml:space="preserve">SINAP LTDA  </t>
  </si>
  <si>
    <t xml:space="preserve">JOHANNA ANDREA PONCE CHONER </t>
  </si>
  <si>
    <t>ANGELAVILLADA URIBE</t>
  </si>
  <si>
    <t>900.024.793-0</t>
  </si>
  <si>
    <t>COPYPAISA LTDA.</t>
  </si>
  <si>
    <t>SUMINISTRO DE ELEMENTOS DE PAPELERÍA, INSUMOS DE OFICINA Y TÓNER NECESARIOS PARA LA EJECUCIÓN DE LAS ACTIVIDADES ADMINISTRATIVAS DE LA AGENCIA DE DESARROLLO LOCAL DE ITAGÜÍ – ADELÍ.</t>
  </si>
  <si>
    <t>PRESTACIÓN DE SERVICIOS PROFESIONALES PARA AVANZAR EN LA IMPLEMENTACIÓN DE LA POLÍTICA DE GOBIERNO DIGITAL EN LA AGENCIA DE DESARROLLO LOCAL DE ITAGÜÍ-ADELI.</t>
  </si>
  <si>
    <t>PRESTACIÓN DE SERVICIOS DE APOYO A LA GESTIÓN PARA EL DESARROLLO DE ACTIVIDADES OPERATIVAS NECESARIAS PARA LA EJECUCIÓN DEL COMPONENTE LOGÍSTICO DEL PROYECTO DE EDUCACIÓN Y CULTURA CIUDADANA IMPLEMENTADO EN EL MUNICIPIO DE ITAGUI.</t>
  </si>
  <si>
    <t>901.025.073-4</t>
  </si>
  <si>
    <t>GO SOLUTION GROUP S.A.S</t>
  </si>
  <si>
    <t>RUBEN DARIO VANEGAS CARDONA</t>
  </si>
  <si>
    <t xml:space="preserve">DIANA CAROLINA HERNANDEZ RESTREPO </t>
  </si>
  <si>
    <t xml:space="preserve">JOSE FERNANDO ZAPATA GUTIERREZ </t>
  </si>
  <si>
    <t>PRESTACIÓN DE SERVICIOS PROFESIONALES PARA APOYAR EL PROCESO CONTABLE DE LA AGENCIA DE DESARROLLO LOCAL DE ITAGUI- ADELI.</t>
  </si>
  <si>
    <t>PRESTACIÓN DE SERVICIOS PROFESIONALES DE UN COMUNICADOR SOCIAL PARA EL PROYECTO DE EDUCACIÓN Y CULTURA CIUDADANA IMPLEMENTADO EN EL MUNICIPIO DE ITAGÜÍ, Y QUE APOYE A LA AGENCIA DE DESARROLLO LOCAL DE ITAGÜÍ – ADELI EN TODO LO RELACIONADO CON LAS COMUNICACIONES.</t>
  </si>
  <si>
    <t>PRESTACIÓN DE SERVICIOS DE APOYO A LA GESTIÓN COMO COORDINADORA ADMINISTRATIVA PARA EL PROYECTO DE EDUCACIÓN Y CULTURA CIUDADANA IMPLEMENTADO EN EL MUNICIPIO DE ITAGÜÍ.</t>
  </si>
  <si>
    <t>PRESTACIÓN DE SERVICIOS PROFESIONALES PARA BRINDAR APOYO TÉCNICO Y JURÍDICO EN LA IMPLEMENTACIÓN DE PROYECTOS QUE ADELANTA LA AGENCIA DE DESARROLLO LOCAL DE ITAGÜÍ- ADELI.</t>
  </si>
  <si>
    <t xml:space="preserve">JUAN ESTEBAN ALCALA JIMENEZ </t>
  </si>
  <si>
    <t>PRESTACIÓN DE SERVICIOS DE APOYO A LA GESTIÓN EN ACTIVIDADES COMO VIGÍA PEDAGÓGICO PARA EL PROYECTO DE EDUCACIÓN Y CULTURA CIUDADANA IMPLEMENTADO EN EL MUNICIPIO DE ITAGÜÍ</t>
  </si>
  <si>
    <t xml:space="preserve">ALEXANDER BLANDON ORTIZ </t>
  </si>
  <si>
    <t>SGM-055-2017</t>
  </si>
  <si>
    <t>CONVENIO INTERADMINISTRATIVO ENRTRE EL  MUNICIPIO DE ITAGÜÍ Y LA AGENCIA DE DESARROLLO LOCAL DE ITAGÜÍ ADELI A FIN DE COORDINAR ACCIONES CONJUNTAS PARA LA IMPLEMENTACIÓN DEL PROYECTO DE EDUCACIÓN Y CULTURA CIUDADANA, CON GESTORES Y VIGÍAS PEDAGÓGICOS EN EL MUNICIPIO DE ITAGÜÍ.</t>
  </si>
  <si>
    <t>SUB. DE GOBIERNO</t>
  </si>
  <si>
    <t>13040201040201-01</t>
  </si>
  <si>
    <t>RECIBIDO 
SATISFACCION</t>
  </si>
  <si>
    <t>ANDREA CARO RESTREPO</t>
  </si>
  <si>
    <t>890.980.179-2</t>
  </si>
  <si>
    <t>AUNAR ESFUERZOS PARA LA PROMOCIÓN DE LOS PROYECTOS Y PROGRAMAS DE ÑLOS MUNICIPIOS DEL VALLE DE ABURRÁ.</t>
  </si>
  <si>
    <t>INS. PARA EL DESARROLLO DE ANTIOQUIA-IDEA</t>
  </si>
  <si>
    <t>CONVENIO MARCO 001-2016</t>
  </si>
  <si>
    <t>AUNAR ESFUERZOS PARA ADELANTAR ACCIONES QUE PERMITA TANTO AL MUNICIPIO DE ITAGÜÍ COMO A LA AGENCIA DE DESARROLLO LOCAL DE ITAGÜÍ-ADELI, GENERAR Y/O OFRECER INFRAESTRUCTURA, RECURSOS FÍSICOS, HUMANOS, FINANCIEROS, CAPACIDADES, HABILIDADES, CONOCIMIENTOS Y EL ACOMPAÑAMIENTO QUE SE REQUIERE, ADEMAS</t>
  </si>
  <si>
    <t>22/12/017</t>
  </si>
  <si>
    <t>SELECCIONAR UN OPERADOR DE TRANSPORTE QUE PRESTE LOS SERVICIOS DE GRÚA, NECESARIOS PARA EL TRASLADO DE VEHÍCULOS INVOLUCRADOS EN INFRACCIONES DE TRÁNSITO, QUE DEBAN SER CONDUCIDOS A LAS INSTALACIONES DESTINADAS PARA SU INMOVILIZACIÓN POR LA SECRETARÍA DE MOVILIDAD DEL MUNICIPIO DE ITAGÜÍ.</t>
  </si>
  <si>
    <t>901.026.756-0</t>
  </si>
  <si>
    <t xml:space="preserve">OLCIO S.A.S  </t>
  </si>
  <si>
    <t>Suscripción</t>
  </si>
  <si>
    <t xml:space="preserve">Publicación </t>
  </si>
  <si>
    <t>21010109101  21010202102  25010103114   25010101112
3.193.000
REINTEGRADOS</t>
  </si>
  <si>
    <t>Contrato 02/02/2017
Ac. Inicio 02/02/2017</t>
  </si>
  <si>
    <t xml:space="preserve">Contrato 27/01/2017
Ac. Inicio 27/01/2017
</t>
  </si>
  <si>
    <t xml:space="preserve">Contrato 02/02/2017
Ac. Inicio 02/02/2017
</t>
  </si>
  <si>
    <t xml:space="preserve">Contrato 01/02/2017
Ac. Inicio 01/02/2017
</t>
  </si>
  <si>
    <r>
      <t xml:space="preserve">Contrato 02/02/2017
Ac. Inicio </t>
    </r>
    <r>
      <rPr>
        <sz val="7"/>
        <color rgb="FFFF0000"/>
        <rFont val="Calibri"/>
        <family val="2"/>
        <scheme val="minor"/>
      </rPr>
      <t>No se Publicó</t>
    </r>
    <r>
      <rPr>
        <sz val="7"/>
        <color theme="1"/>
        <rFont val="Calibri"/>
        <family val="2"/>
        <scheme val="minor"/>
      </rPr>
      <t xml:space="preserve">
</t>
    </r>
  </si>
  <si>
    <t xml:space="preserve">Contrato 03/02/2017
Ac. Inicio 03/02/2017
</t>
  </si>
  <si>
    <t xml:space="preserve">Contrato 06/02/2017
Ac. Inicio 06/02/2017
</t>
  </si>
  <si>
    <t>Contrato 01/02/2017
Ac. Inicio 01/02/2017</t>
  </si>
  <si>
    <t>Contrato 06/02/2017
Ac. Inicio 06/02/2017</t>
  </si>
  <si>
    <t>Contrato 03/02/2017
Ac. Inicio 03/02/2017</t>
  </si>
  <si>
    <t>Contrato 08/02/2017
Ac. Inicio 08/02/2017</t>
  </si>
  <si>
    <t>Contrato 07/02/2017
Ac. Inicio 07/02/2017</t>
  </si>
  <si>
    <t>Contrato 10/02/2017
Ac. Inicio15/02/2017</t>
  </si>
  <si>
    <t>Contrato 20/02/2017
Ac. Inicio 20/02/2017</t>
  </si>
  <si>
    <r>
      <rPr>
        <sz val="7"/>
        <color rgb="FFFF0000"/>
        <rFont val="Calibri"/>
        <family val="2"/>
        <scheme val="minor"/>
      </rPr>
      <t>Contrato 20/02/2017</t>
    </r>
    <r>
      <rPr>
        <sz val="7"/>
        <color theme="1"/>
        <rFont val="Calibri"/>
        <family val="2"/>
        <scheme val="minor"/>
      </rPr>
      <t xml:space="preserve">
Ac. Inicio 20/02/2017</t>
    </r>
  </si>
  <si>
    <t>Contrato 06/02/2017
Ac. Inicio 07/02/2017</t>
  </si>
  <si>
    <r>
      <rPr>
        <sz val="7"/>
        <color rgb="FFFF0000"/>
        <rFont val="Calibri"/>
        <family val="2"/>
        <scheme val="minor"/>
      </rPr>
      <t>Contrato 10/02/2017</t>
    </r>
    <r>
      <rPr>
        <sz val="7"/>
        <color theme="1"/>
        <rFont val="Calibri"/>
        <family val="2"/>
        <scheme val="minor"/>
      </rPr>
      <t xml:space="preserve">
Ac. Inicio 10/02/2017</t>
    </r>
  </si>
  <si>
    <t>Contrato 10/02/2017
Ac. Inicio 27/02/2017</t>
  </si>
  <si>
    <r>
      <rPr>
        <sz val="7"/>
        <color rgb="FFFF0000"/>
        <rFont val="Calibri"/>
        <family val="2"/>
        <scheme val="minor"/>
      </rPr>
      <t>Contrato 27/02/2017</t>
    </r>
    <r>
      <rPr>
        <sz val="7"/>
        <color theme="1"/>
        <rFont val="Calibri"/>
        <family val="2"/>
        <scheme val="minor"/>
      </rPr>
      <t xml:space="preserve">
Ac. Inicio 27/02/2017</t>
    </r>
  </si>
  <si>
    <t>Contrato 13/02/2017
Ac. Inicio 15/02/2017</t>
  </si>
  <si>
    <t>Contrato 15/02/2017
Ac. Inicio 16/02/2017</t>
  </si>
  <si>
    <t>Contrato 03/03/2017
Ac. Inicio 03/03/2017</t>
  </si>
  <si>
    <t>Contrato 10/03/2017
Ac. Inicio 10/03/2017</t>
  </si>
  <si>
    <t>Contrato 07/03/2017
Ac. Inicio 07/03/2017</t>
  </si>
  <si>
    <t>Contrato 27/03/2017
Ac. Inicio 28/03/2017</t>
  </si>
  <si>
    <t>Contrato 30/03/2017
Ac. Inicio 30/03/2017</t>
  </si>
  <si>
    <t>Contrato 04/04/2017
Ac. Inicio 04/04/2017</t>
  </si>
  <si>
    <t>Contrato 30/03/2017
Ac. Inicio 31/03/2017</t>
  </si>
  <si>
    <t>Contrato 24/04/2017
Ac. Inicio 26/04/2017</t>
  </si>
  <si>
    <r>
      <rPr>
        <sz val="7"/>
        <color rgb="FFFF0000"/>
        <rFont val="Calibri"/>
        <family val="2"/>
        <scheme val="minor"/>
      </rPr>
      <t>Contrato 28/04/2017</t>
    </r>
    <r>
      <rPr>
        <sz val="7"/>
        <rFont val="Calibri"/>
        <family val="2"/>
        <scheme val="minor"/>
      </rPr>
      <t xml:space="preserve">
Ac. Inicio 28/04/2017</t>
    </r>
  </si>
  <si>
    <t>Contrato 24/04/2017
Ac. Inicio 27/04/2017</t>
  </si>
  <si>
    <r>
      <rPr>
        <sz val="7"/>
        <color rgb="FFFF0000"/>
        <rFont val="Calibri"/>
        <family val="2"/>
        <scheme val="minor"/>
      </rPr>
      <t>Contrato 28/04/2017</t>
    </r>
    <r>
      <rPr>
        <sz val="7"/>
        <rFont val="Calibri"/>
        <family val="2"/>
        <scheme val="minor"/>
      </rPr>
      <t xml:space="preserve">
Ac. Inicio</t>
    </r>
    <r>
      <rPr>
        <sz val="7"/>
        <color rgb="FFFF0000"/>
        <rFont val="Calibri"/>
        <family val="2"/>
        <scheme val="minor"/>
      </rPr>
      <t xml:space="preserve"> No se Publicó</t>
    </r>
  </si>
  <si>
    <t>Contrato 03/05/2017
Ac. Inicio 03/05/2017</t>
  </si>
  <si>
    <t>Contrato 05/05/2017
Ac. Inicio 05/05/2017</t>
  </si>
  <si>
    <t>Contrato 09/05/2017
Ac. Inicio 09/05/2017</t>
  </si>
  <si>
    <t>Contrato 05/05/2017
Ac. Inicio 08/05/2017</t>
  </si>
  <si>
    <t>Contrato 10/05/2017
Ac. Inicio 10/05/2017</t>
  </si>
  <si>
    <t>Contrato 15/05/2017
Ac. Inicio 23/05/2017</t>
  </si>
  <si>
    <r>
      <rPr>
        <sz val="7"/>
        <color rgb="FFFF0000"/>
        <rFont val="Calibri"/>
        <family val="2"/>
        <scheme val="minor"/>
      </rPr>
      <t>Contrato 25/05/2017</t>
    </r>
    <r>
      <rPr>
        <sz val="7"/>
        <color theme="1"/>
        <rFont val="Calibri"/>
        <family val="2"/>
        <scheme val="minor"/>
      </rPr>
      <t xml:space="preserve">
Ac. Inicio 25/05/2017</t>
    </r>
  </si>
  <si>
    <t>Contrato 26/05/2017
Ac. Inicio 26/05/2017</t>
  </si>
  <si>
    <t>Contrato 31/05/2017
Ac. Inicio 31/05/2017</t>
  </si>
  <si>
    <t>Contrato 27/06/2017
Ac. Inicio 28/06/2017</t>
  </si>
  <si>
    <t>Contrato 30/06/2017
Ac. Inicio 04/07/2017</t>
  </si>
  <si>
    <t>Contrato 24/07/2017
Ac. Inicio 24/07/2017</t>
  </si>
  <si>
    <t>Contrato 27/07/2017
Ac. Inicio 27/07/2017</t>
  </si>
  <si>
    <t>Contrato 25/07/2017
Ac. Inicio 26/07/2017</t>
  </si>
  <si>
    <t>Contrato 28/07/2017
Ac. Inicio 28/07/2017</t>
  </si>
  <si>
    <t>Contrato 04/08/2017
Ac. Inicio 04/08/2017</t>
  </si>
  <si>
    <t>Contrato 09/08/2017
Ac. Inicio 09/08/2017</t>
  </si>
  <si>
    <t>Contrato 03/08/2017
Ac. Inicio 03/08/2017</t>
  </si>
  <si>
    <t>Contrato 08/08/2017
Ac. Inicio 08/08/2017</t>
  </si>
  <si>
    <t>Contrato 11/08/2017
Ac. Inicio 11/08/2017</t>
  </si>
  <si>
    <t>Contrato 15/08/2017
Ac. Inicio 15/08/2017</t>
  </si>
  <si>
    <t>Contrato 16/08/2017
Ac. Inicio 16/08/2017</t>
  </si>
  <si>
    <t>Contrato 18/08/2017
Ac. Inicio 18/08/2017</t>
  </si>
  <si>
    <t>Contrato 31/08/2017
Ac. Inicio 01/09/2017</t>
  </si>
  <si>
    <r>
      <t xml:space="preserve">Contrato 05/09/2017
Ac. Inicio </t>
    </r>
    <r>
      <rPr>
        <sz val="7"/>
        <color rgb="FFFF0000"/>
        <rFont val="Calibri"/>
        <family val="2"/>
        <scheme val="minor"/>
      </rPr>
      <t>No se Publicó</t>
    </r>
  </si>
  <si>
    <t>Contrato 08/09/2017
Ac. Inicio 08/09/2017</t>
  </si>
  <si>
    <t>Contrato 13/09/2017
Ac. Inicio 13/09/2017</t>
  </si>
  <si>
    <t>Contrato 02/10/2017
Ac. Inicio 05/10/2017</t>
  </si>
  <si>
    <t>Contrato 05/10/2017
Ac. Inicio 06/10/2017</t>
  </si>
  <si>
    <t>Contrato 19/10/2017
Ac. Inicio 20/10/2017</t>
  </si>
  <si>
    <t>Contrato20/10/2017
Ac. Inicio 20/10/2017</t>
  </si>
  <si>
    <t>Contrato 30/10/2017
Ac. Inicio 01/11/2017</t>
  </si>
  <si>
    <t>Contrato 02/11/2017
Ac. Inicio 07/11/2017</t>
  </si>
  <si>
    <t>Contrato 15/11/2017
Ac. Inicio 16/11/2017</t>
  </si>
  <si>
    <t>Contrato 17/11/2017
Ac. Inicio 20/11/2017</t>
  </si>
  <si>
    <t>Contrato 12/12/2017
Ac. Inicio 12/12/2017</t>
  </si>
  <si>
    <t>Contrato 12/12/2017
Ac. Inicio 14/12/2017</t>
  </si>
  <si>
    <t xml:space="preserve"> </t>
  </si>
  <si>
    <t>Contrato 19/01/2018
Ac. Inicio 22/01/2018</t>
  </si>
  <si>
    <t xml:space="preserve">Contrato 22/01/2018
Ac. Inicio 22/01/2018
</t>
  </si>
  <si>
    <t>Contrato 19/01/2018
Ac. Inicio 24/01/2018</t>
  </si>
  <si>
    <t xml:space="preserve">Contrato 24/01/2018
Ac. Inicio 25/01/2018
</t>
  </si>
  <si>
    <t>Contrato 23/01/2018
Ac. Inicio 24/01/2018</t>
  </si>
  <si>
    <t xml:space="preserve">Contrato 25/01/2018
Ac. Inicio 25/01/2018
</t>
  </si>
  <si>
    <t>Contrato 24/01/2018
Ac. Inicio 26/01/2018</t>
  </si>
  <si>
    <t xml:space="preserve">Contrato 26/01/2018
Ac. Inicio 26/01/2018
</t>
  </si>
  <si>
    <t xml:space="preserve">Contrato 26/01/2018
Ac. Inicio 29/01/2018
</t>
  </si>
  <si>
    <t>Contrato 21/02/2018
Ac. Inicio 23/02/2018</t>
  </si>
  <si>
    <t>CONSULTOR PARA LA ELABORACIÓN DE ESTUDIOS Y DISEÑOS PARA EL CENTRO DE DESARROLLO CULTURAL Y AMBIENTAL EL CARIBE DEL MUNICIPIO DE ITAGÜÍ</t>
  </si>
  <si>
    <t>900.824.744-2</t>
  </si>
  <si>
    <t>OSP ÁREA S.A.S.</t>
  </si>
  <si>
    <t>Contrato 02/04/2018
Ac. Inicio 06/04/2018</t>
  </si>
  <si>
    <t>Contrato 05/04/2018
Ac. Inicio 09/04/2018</t>
  </si>
  <si>
    <t>LLEVAR A CABO LA GESTION SOCIAL Y PREDIAL NECESARIA PARA EL INTERCAMBIO VIAL INDUAMERICA DE LA CARRERA 50 A CON CALLE 36 Y 37 B EN EL MUNICIPIO DE ITAGÜÍ.</t>
  </si>
  <si>
    <t>900.134.185-4</t>
  </si>
  <si>
    <t>SISTEMAS INFORMACION Y GEOGRAFIA SAS</t>
  </si>
  <si>
    <t>Contrato 06/04/2018
Ac. Inicio 06/04/2018</t>
  </si>
  <si>
    <t>Contrato 10/04/2018
Ac. Inicio 10/04/2018</t>
  </si>
  <si>
    <t>Fecha 
Inicio</t>
  </si>
  <si>
    <t xml:space="preserve">Fecha
 Term </t>
  </si>
  <si>
    <t>Valor
Inicial</t>
  </si>
  <si>
    <t>Vlr 
Por Pagar</t>
  </si>
  <si>
    <t xml:space="preserve"># Contrato </t>
  </si>
  <si>
    <r>
      <t>DIEGO</t>
    </r>
    <r>
      <rPr>
        <b/>
        <sz val="8"/>
        <color theme="1"/>
        <rFont val="Calibri"/>
        <family val="2"/>
        <scheme val="minor"/>
      </rPr>
      <t xml:space="preserve"> </t>
    </r>
    <r>
      <rPr>
        <sz val="8"/>
        <color theme="1"/>
        <rFont val="Calibri"/>
        <family val="2"/>
        <scheme val="minor"/>
      </rPr>
      <t xml:space="preserve">ALBERTO 
BUSTAMANTE GÓMEZ  </t>
    </r>
  </si>
  <si>
    <t>31/03/2018
06/06/2018</t>
  </si>
  <si>
    <t>ANGELA VILLADA URIBE</t>
  </si>
  <si>
    <t>Valor contrato 
$4.299.150.842
Indexacion 2018
$38.863.067</t>
  </si>
  <si>
    <t>Publicación
SECOP</t>
  </si>
  <si>
    <t xml:space="preserve">EDWIN DE JESÚS
 LÓPEZ ALZATE   </t>
  </si>
  <si>
    <t xml:space="preserve">CARLOS ALDWVER 
LÓPEZ JIMÉNEZ  </t>
  </si>
  <si>
    <t>JUAN PABLO MEJIA VASCO
ANGELA VILLADA</t>
  </si>
  <si>
    <t>Contrato 15/01/2018
Ac. Inicio 15/01/2018
REC.SATISFAC
13/06/2018</t>
  </si>
  <si>
    <t>Contrato 17/01/2018
Ac. Inicio 18/01/2018
REC.SATISFAC
13/06/2018</t>
  </si>
  <si>
    <t xml:space="preserve">Contrato 17/01/2018
Ac. Inicio 18/01/2018
REC.SATISFAC
13/06/2018
</t>
  </si>
  <si>
    <t>Contrato 26/01/2018
Ac. Inicio 26/01/2018
REC.SATISFAC
13/06/2018</t>
  </si>
  <si>
    <t xml:space="preserve">Contrato 26/01/2018
Ac. Inicio 26/01/2018
REC.SATISFAC
13/06/2018
</t>
  </si>
  <si>
    <t xml:space="preserve">GABRIEL VALENCIA
 RENGIFO  </t>
  </si>
  <si>
    <t>Contrato 15/01/2018
Ac. Inicio 15/01/2018
REC.SATISFAC
14/06/2018</t>
  </si>
  <si>
    <t>Contrato 17/01/2018
Ac. Inicio 18/01/2018
REC.SATISFAC
15/06/2018</t>
  </si>
  <si>
    <t>Contrato 17/01/2018
Ac. Inicio 18/01/2018
REC.SATISFAC
14/06/2018</t>
  </si>
  <si>
    <t>Contrato 15/01/2018
Ac. Inicio 15/01/2018
Acta suspensión 06/04/2018
Act.Reanudacio 04/05/2018
REC.SATISFAC
12/06/2018</t>
  </si>
  <si>
    <t>Contrato 17/01/2018
Ac. Inicio 18/01/2018
Acta suspensión     11/04/2018
Act.Reanudacio 04/05/2018
REC.SATISFAC
12/06/2018</t>
  </si>
  <si>
    <t>JORGE MILTON ZAPATA ZAPATA - COPYPAISA</t>
  </si>
  <si>
    <t>Contrato 26/01/2018
Ac. Inicio 29/01/2018
REC.SATISFAC
14/06/2018</t>
  </si>
  <si>
    <t>Contrato 26/01/2018
Ac. Inicio 29/01/2018
REC.SATISFAC
19/06/2018</t>
  </si>
  <si>
    <t>Contrato 17/01/2018
Ac. Inicio 18/01/2018
REC.SATISFAC
18/06/2018</t>
  </si>
  <si>
    <t>Contrato 25/01/2018
Ac. Inicio 26/01/2018
Adición N°1 Valor
05/06/2018
Acta Liquidacion
25/06/2018</t>
  </si>
  <si>
    <t>Contrato 26/01/2018
Ac. Inicio 26/01/2018
Adición N°1 Valor
07/06/2018
Acta Liquidacion
25/06/2018</t>
  </si>
  <si>
    <t>Contrato 26/01/2018
Ac. Inicio 26/01/2018
Acta Liquidacion
26/06/2018</t>
  </si>
  <si>
    <t>Contrato 26/01/2018
Ac. Inicio 26/01/2018
Acta Liquidacion
27/06/2018</t>
  </si>
  <si>
    <t>SEGUNDO SEMESTRE 2018</t>
  </si>
  <si>
    <t>PRIMER SEMESTRE 2018</t>
  </si>
  <si>
    <t xml:space="preserve">
 LIQUIDADO</t>
  </si>
  <si>
    <t>049</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</si>
  <si>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</si>
  <si>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</si>
  <si>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</si>
  <si>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</si>
  <si>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</si>
  <si>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</si>
  <si>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</si>
  <si>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</si>
  <si>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</si>
  <si>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</si>
  <si>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</si>
  <si>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</si>
  <si>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</si>
  <si>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</si>
  <si>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</si>
  <si>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</si>
  <si>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</si>
  <si>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</si>
  <si>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</si>
  <si>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</si>
  <si>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</si>
  <si>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</si>
  <si>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</si>
  <si>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</si>
  <si>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</si>
  <si>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</si>
  <si>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</si>
  <si>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</si>
  <si>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</si>
  <si>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</si>
  <si>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</si>
  <si>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</si>
  <si>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</si>
  <si>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Contrato 25/01/2018
Ac. Inicio 26/01/2018
REC.SATISFAC
105/07/2018</t>
  </si>
  <si>
    <t>Contrato 26/01/2018
Ac. Inicio 26/01/2018
REC.SATISFAC
06/07/2018</t>
  </si>
  <si>
    <t>Contrato 26/01/2018
Ac. Inicio 26/01/2018
REC.SATISFAC
05/07/2018</t>
  </si>
  <si>
    <t>Contrato 26/01/2018
Ac. Inicio 26/01/2018
REC.SATISFAC
09/07/2018</t>
  </si>
  <si>
    <t>“PRESTACIÓN DE SERVICIOS PROFESIONALES PARA BRINDAR ACOMPAÑAMIENTO Y APOYO TÉCNICO JURÍDICO A LA SUPERVISIÓN DE PROYECTOS QUE ADELANTA LA AGENCIA DE DESARROLLO LOCAL DE ITAGUI- ADELI.”</t>
  </si>
  <si>
    <t>RUBEN DARIO VANEGAS CARDON</t>
  </si>
  <si>
    <t>Dora Isabel Velez Betancur</t>
  </si>
  <si>
    <t>SUSANA MEZA DIAS</t>
  </si>
  <si>
    <t xml:space="preserve">ANDRÉS EDUARDO LONDOÑO SALDARRIAGA </t>
  </si>
  <si>
    <t xml:space="preserve">JHON FREDY ZEHARA VALVERDE </t>
  </si>
  <si>
    <t xml:space="preserve">DIEGO ALEXANDER YEPES OCAMPO </t>
  </si>
  <si>
    <t>DAIRO ALEJANDRO URIBE BLANDON</t>
  </si>
  <si>
    <r>
      <t>DIEGO</t>
    </r>
    <r>
      <rPr>
        <b/>
        <sz val="7"/>
        <color theme="1"/>
        <rFont val="Calibri"/>
        <family val="2"/>
        <scheme val="minor"/>
      </rPr>
      <t xml:space="preserve"> </t>
    </r>
    <r>
      <rPr>
        <sz val="7"/>
        <color theme="1"/>
        <rFont val="Calibri"/>
        <family val="2"/>
        <scheme val="minor"/>
      </rPr>
      <t xml:space="preserve">ALBERTO 
BUSTAMANTE GÓMEZ  </t>
    </r>
  </si>
  <si>
    <r>
      <t>PRESTACIÓN DE SERVICIOS PROFESIONALES COMO</t>
    </r>
    <r>
      <rPr>
        <sz val="7"/>
        <color rgb="FF000000"/>
        <rFont val="Calibri"/>
        <family val="2"/>
        <scheme val="minor"/>
      </rPr>
      <t xml:space="preserve"> COMUNICADOR SOCIAL PARA FORTALECER LOS PROYECTOS DE LA AGENCIA DE DESARROLLO LOCAL DE ITAGÜÍ – ADELI EN </t>
    </r>
    <r>
      <rPr>
        <sz val="7"/>
        <color theme="1"/>
        <rFont val="Calibri"/>
        <family val="2"/>
        <scheme val="minor"/>
      </rPr>
      <t>TODO LO RELACIONADO CON LAS COMUNICACIONES Y MEDIOS</t>
    </r>
  </si>
  <si>
    <t>ABELARDO DE JESUS SOTO GONZALEZ</t>
  </si>
  <si>
    <t>CAMILO AMAYA MEJIA</t>
  </si>
  <si>
    <t>JUAN ALBERTO TABARES AGUDELO</t>
  </si>
  <si>
    <t>DIANA CAROLINA HERNANDEZ RESTREPO</t>
  </si>
  <si>
    <t>ANDERSON STEVEN RESTREPO SALAZAR</t>
  </si>
  <si>
    <t>MARIA DANIS MEJIA OSORIO</t>
  </si>
  <si>
    <t>JULIETH DEL SOCORRO PALACIOS PEREZ</t>
  </si>
  <si>
    <t>MARIA CAMILA COLORADO HERRERA</t>
  </si>
  <si>
    <t>MARTHA CECILIA PULGARIN JIMENEZ</t>
  </si>
  <si>
    <t>JUAN PABLO MUÑOZ ANDRADE</t>
  </si>
  <si>
    <t>SINTIA VERONICA CASTAÑO</t>
  </si>
  <si>
    <t>PRESTACIÓN DE SERVICIOS DE TRANSPORTE TERRESTRE PARA EL PROYECTO DE EDUCACIÓN Y CULTURA CIUDADANA IMPLEMENTADO EN EL MUNICIPIO DE ITAGÜÍ.</t>
  </si>
  <si>
    <t>811030670-5</t>
  </si>
  <si>
    <t>EMPRESTUR S.A</t>
  </si>
  <si>
    <t>IVAN DARIO ALVAREZ VELASQUEZ</t>
  </si>
  <si>
    <t>WALTER ALBERTO OBANDO GARCIA</t>
  </si>
  <si>
    <t>AUGUSTO JAVIER YEPES PIEDRAHITA</t>
  </si>
  <si>
    <t>DANIELA ALVAREZ VALENCIA</t>
  </si>
  <si>
    <t>VINCULACIÓN DEL MUNICIPIO DE ITAGÜÍ A TRAVÉS DE LA AGENCIA DE DESARROLLO LOCAL DE ITAGÜÍ – ADELI EN COLOMBIAMODA 2018, EVENTO QUE REALIZA LA FUNDACIÓN PARA LA EXPORTACIÓN Y LA MODA INEXMODA COMO PLATAFORMA FACILITADORA PARA LA INTEGRACIÓN TANTO DE EMPRESARIOS ITAGÜISEÑOS, COMO DEL MUNICIPIO DE ITAGÜÍ</t>
  </si>
  <si>
    <t>800028458-3</t>
  </si>
  <si>
    <t>INEXMODA</t>
  </si>
  <si>
    <t>DAVINSON GRISALES PINEDA</t>
  </si>
  <si>
    <t>PRESTACIÓN DE SERVICIOS DE APOYO A LA GESTIÓN PARA EL EMBELLECIMIENTO DE ESPACIOS PÚBLICOS, Y EN GENERAL, TODAS AQUELLAS ACCIONES QUE PERMITAN GARANTIZAR UN ADECUADO PAISAJISMO A TRAVÉS DEL ORNATO, EN VÍAS Y ESPACIOS PÚBLICOS PRINCIPALES DEL MUNICIPIO DE ITAGÜÍ</t>
  </si>
  <si>
    <t>901159970-1</t>
  </si>
  <si>
    <t>ARTES POMPEY S.A.S</t>
  </si>
  <si>
    <t>NICOLAS ALBEIRO LOAIZA CARMONA</t>
  </si>
  <si>
    <t>SORLEY GOMEZ PINEDA</t>
  </si>
  <si>
    <t>VALVANERA NIETO VALENCIA</t>
  </si>
  <si>
    <t>JAIRO DE JESUS RUIZ VIRGUEZ</t>
  </si>
  <si>
    <t>ALVARO DE JESUS ARANGO BLANDON</t>
  </si>
  <si>
    <t xml:space="preserve">ALEXANDER 
BLANDON ORTIZ </t>
  </si>
  <si>
    <t>Contrato 05/07/2018
Ac. Inicio 05/07/2018</t>
  </si>
  <si>
    <t>Contrato 09/07/2018
Ac. Inicio 09/07/2018</t>
  </si>
  <si>
    <t>Contrato 11/07/2018
Ac. Inicio 11/07/2018</t>
  </si>
  <si>
    <t>Contrato 10/07/2018
Ac. Inicio 10/07/2018</t>
  </si>
  <si>
    <t>Contrato 16/07/2018
Ac. Inicio 16/07/2018</t>
  </si>
  <si>
    <t>Contrato 17/07/2018
Ac. Inicio 17/07/2018</t>
  </si>
  <si>
    <t>Contrato 17/07/2018
Ac. Inicio 17/07/20218</t>
  </si>
  <si>
    <t>Contrato 18/07/2018
Ac. Inicio 18/07/2018</t>
  </si>
  <si>
    <t>Contrato 19/07/2018
Ac. Inicio 19/07/2018</t>
  </si>
  <si>
    <t>Contrato 23/07/2018
Ac. Inicio 23/07/2018</t>
  </si>
  <si>
    <t>Contrato 24/07/2018
Ac. Inicio 24/07/2018</t>
  </si>
  <si>
    <t>Contrato 23/07/2018
Ac. Inicio 25/07/2018</t>
  </si>
  <si>
    <t>Contrato 26/07/2018
Ac. Inicio 30/07/2018</t>
  </si>
  <si>
    <t>Contrato 25/07/2018
Ac. Inicio 25/07/2018</t>
  </si>
  <si>
    <t>Contrato 26/07/2018
Ac. Inicio 26/07/2018</t>
  </si>
  <si>
    <t>Contrato 25/07/2018
Ac. Inicio 26/07/2018</t>
  </si>
  <si>
    <t>Contrato 30/07/2018
Ac. Inicio 30/07/2018</t>
  </si>
  <si>
    <t>PRESTACIÓN DE SERVICIOS PARA LA REALIZACIÓN DE JORNADA DE BIENESTAR LABORAL, CAPACITACIÓN Y FORTALECIMIENTO INSTITUCIONAL DE LOS EMPLEADOS DE LA AGENCIA DE DESARROLLO LOCAL DE ITAGÜÍ – ADELI.</t>
  </si>
  <si>
    <t xml:space="preserve">890.900.841-9  </t>
  </si>
  <si>
    <t>CAJA DE COMPENSACIÓN FAMILIAR DE ANTIOQUIA - COMFAMA</t>
  </si>
  <si>
    <t>Contrato 30/07/2018
Ac. Inicio 30/07/208</t>
  </si>
  <si>
    <t>Contrato 02/08/2018
Ac. Inicio 02/08/2018</t>
  </si>
  <si>
    <t xml:space="preserve">GO SOLUTION GROUP S.A.S  </t>
  </si>
  <si>
    <t>088</t>
  </si>
  <si>
    <t>089</t>
  </si>
  <si>
    <t>090</t>
  </si>
  <si>
    <t>ANGELA MARIA VILLADA URIBE</t>
  </si>
  <si>
    <t>Contrato 31/07/2018
Ac. Inicio 31/07/2018</t>
  </si>
  <si>
    <t>Contrato 31/07/2018
Ac. Inicio 31/07/209</t>
  </si>
  <si>
    <t>CONSULTOR PARA LA ELABORACIÓN DE ESTUDIOS Y DISEÑOS NECESARIOS PARA LA REMODELACIÓN DEL COMPLEJO DEPORTIVO OSCAR LÓPEZ ESCOBAR DEL MUNICIPIO DE ITAGÜÍ</t>
  </si>
  <si>
    <t xml:space="preserve">830.147.473-3  </t>
  </si>
  <si>
    <t xml:space="preserve">CONSULTAR CON PROFESIONALES Y CIA LTDA </t>
  </si>
  <si>
    <t>Contrato 03/08/2018
Ac. Inicio 03/08/208</t>
  </si>
  <si>
    <t>Contrato 09/08/2018
Ac. Inicio 09/08/2018</t>
  </si>
  <si>
    <t>SERGIO ALBEIRO OSORIO QUINTERO</t>
  </si>
  <si>
    <t>ANGELAMARIA VILLADA URIBE</t>
  </si>
  <si>
    <t>Contrato 08/08/2018
Ac. Inicio 08/08/2018</t>
  </si>
  <si>
    <t>JUAN CARLOS FERRER RIOS</t>
  </si>
  <si>
    <r>
      <t xml:space="preserve">PRESTACIÓN DE SERVICIOS DE APOYO A LA GESTIÓN PARA </t>
    </r>
    <r>
      <rPr>
        <b/>
        <sz val="7"/>
        <color theme="1"/>
        <rFont val="Calibri"/>
        <family val="2"/>
        <scheme val="minor"/>
      </rPr>
      <t>COORDINAR</t>
    </r>
    <r>
      <rPr>
        <sz val="7"/>
        <color theme="1"/>
        <rFont val="Calibri"/>
        <family val="2"/>
        <scheme val="minor"/>
      </rPr>
      <t xml:space="preserve"> ACCIONES CONJUNTAS CON </t>
    </r>
    <r>
      <rPr>
        <b/>
        <sz val="7"/>
        <color theme="1"/>
        <rFont val="Calibri"/>
        <family val="2"/>
        <scheme val="minor"/>
      </rPr>
      <t>VIGÍAS</t>
    </r>
    <r>
      <rPr>
        <sz val="7"/>
        <color theme="1"/>
        <rFont val="Calibri"/>
        <family val="2"/>
        <scheme val="minor"/>
      </rPr>
      <t xml:space="preserve"> Y GESTORES PARA EL PROYECTO DE EDUCACIÓN Y CULTURA CIUDADANA IMPLEMENTADO EN EL MUNICIPIO DE ITAGÜÍ</t>
    </r>
  </si>
  <si>
    <r>
      <t xml:space="preserve">PRESTACIÓN DE SERVICIOS DE APOYO A LA GESTIÓN PARA </t>
    </r>
    <r>
      <rPr>
        <b/>
        <sz val="7"/>
        <color theme="1"/>
        <rFont val="Calibri"/>
        <family val="2"/>
        <scheme val="minor"/>
      </rPr>
      <t xml:space="preserve">COORDINAR </t>
    </r>
    <r>
      <rPr>
        <sz val="7"/>
        <color theme="1"/>
        <rFont val="Calibri"/>
        <family val="2"/>
        <scheme val="minor"/>
      </rPr>
      <t xml:space="preserve">ACCIONES CONJUNTAS CON </t>
    </r>
    <r>
      <rPr>
        <b/>
        <sz val="7"/>
        <color theme="1"/>
        <rFont val="Calibri"/>
        <family val="2"/>
        <scheme val="minor"/>
      </rPr>
      <t>VIGÍAS</t>
    </r>
    <r>
      <rPr>
        <sz val="7"/>
        <color theme="1"/>
        <rFont val="Calibri"/>
        <family val="2"/>
        <scheme val="minor"/>
      </rPr>
      <t xml:space="preserve"> Y GESTORES PARA EL PROYECTO DE EDUCACIÓN Y CULTURA CIUDADANA IMPLEMENTADO EN EL MUNICIPIO DE ITAGÜÍ</t>
    </r>
  </si>
  <si>
    <r>
      <t xml:space="preserve">PRESTACIÓN DE SERVICIOS DE APOYO A LA GESTIÓN EN ACTIVIDADES COMO </t>
    </r>
    <r>
      <rPr>
        <b/>
        <sz val="7"/>
        <color theme="1"/>
        <rFont val="Calibri"/>
        <family val="2"/>
        <scheme val="minor"/>
      </rPr>
      <t>VIGÍA</t>
    </r>
    <r>
      <rPr>
        <sz val="7"/>
        <color theme="1"/>
        <rFont val="Calibri"/>
        <family val="2"/>
        <scheme val="minor"/>
      </rPr>
      <t xml:space="preserve"> DEL ESPACIO PÚBLICO PARA EL PROYECTO DE EDUCACIÓN Y CULTURA CIUDADANA IMPLEMENTADO EN EL MUNICIPIO DE ITAGÜÍ</t>
    </r>
  </si>
  <si>
    <r>
      <t xml:space="preserve">PRESTACIÓN DE SERVICIOS DE APOYO A LA GESTIÓN EN ACTIVIDADES COMO </t>
    </r>
    <r>
      <rPr>
        <b/>
        <sz val="7"/>
        <color theme="1"/>
        <rFont val="Calibri"/>
        <family val="2"/>
        <scheme val="minor"/>
      </rPr>
      <t xml:space="preserve">VIGÍA </t>
    </r>
    <r>
      <rPr>
        <sz val="7"/>
        <color theme="1"/>
        <rFont val="Calibri"/>
        <family val="2"/>
        <scheme val="minor"/>
      </rPr>
      <t>DEL ESPACIO PÚBLICO PARA EL PROYECTO DE EDUCACIÓN Y CULTURA CIUDADANA IMPLEMENTADO EN EL MUNICIPIO DE ITAGÜÍ</t>
    </r>
  </si>
  <si>
    <r>
      <t xml:space="preserve">PRESTACIÓN DE SERVICIOS DE APOYO A LA GESTIÓN </t>
    </r>
    <r>
      <rPr>
        <sz val="7"/>
        <color rgb="FF000000"/>
        <rFont val="Calibri"/>
        <family val="2"/>
        <scheme val="minor"/>
      </rPr>
      <t xml:space="preserve">PARA </t>
    </r>
    <r>
      <rPr>
        <b/>
        <sz val="7"/>
        <color rgb="FF000000"/>
        <rFont val="Calibri"/>
        <family val="2"/>
        <scheme val="minor"/>
      </rPr>
      <t xml:space="preserve">COORDINAR </t>
    </r>
    <r>
      <rPr>
        <sz val="7"/>
        <color rgb="FF000000"/>
        <rFont val="Calibri"/>
        <family val="2"/>
        <scheme val="minor"/>
      </rPr>
      <t xml:space="preserve">ACCIONES CONJUNTAS CON VIGÍAS Y </t>
    </r>
    <r>
      <rPr>
        <b/>
        <sz val="7"/>
        <color rgb="FF000000"/>
        <rFont val="Calibri"/>
        <family val="2"/>
        <scheme val="minor"/>
      </rPr>
      <t>GESTORES</t>
    </r>
    <r>
      <rPr>
        <sz val="7"/>
        <color rgb="FF000000"/>
        <rFont val="Calibri"/>
        <family val="2"/>
        <scheme val="minor"/>
      </rPr>
      <t xml:space="preserve"> PARA EL PROYECTO DE EDUCACIÓN Y CULTURA CIUDADANA IMPLEMENTADO EN EL MUNICIPIO DE ITAGÜÍ</t>
    </r>
  </si>
  <si>
    <r>
      <t xml:space="preserve">PRESTACIÓN DE SERVICIOS DE APOYO A LA GESTIÓN EN ACTIVIDADES COMO </t>
    </r>
    <r>
      <rPr>
        <b/>
        <sz val="7"/>
        <color theme="1"/>
        <rFont val="Calibri"/>
        <family val="2"/>
        <scheme val="minor"/>
      </rPr>
      <t xml:space="preserve">GESTOR </t>
    </r>
    <r>
      <rPr>
        <sz val="7"/>
        <color theme="1"/>
        <rFont val="Calibri"/>
        <family val="2"/>
        <scheme val="minor"/>
      </rPr>
      <t>PEDAGÓGICO PARA EL PROYECTO DE EDUCACIÓN Y CULTURA CIUDADANA IMPLEMENTADO EN EL MUNICIPIO DE ITAGÜ</t>
    </r>
  </si>
  <si>
    <r>
      <t xml:space="preserve">PRESTACIÓN DE SERVICIOS DE APOYO A LA GESTIÓN EN ACTIVIDADES COMO </t>
    </r>
    <r>
      <rPr>
        <b/>
        <sz val="7"/>
        <color theme="1"/>
        <rFont val="Calibri"/>
        <family val="2"/>
        <scheme val="minor"/>
      </rPr>
      <t>GESTOR</t>
    </r>
    <r>
      <rPr>
        <sz val="7"/>
        <color theme="1"/>
        <rFont val="Calibri"/>
        <family val="2"/>
        <scheme val="minor"/>
      </rPr>
      <t xml:space="preserve"> PEDAGÓGICO PARA EL PROYECTO DE EDUCACIÓN Y CULTURA CIUDADANA IMPLEMENTADO EN EL MUNICIPIO DE ITAGÜ</t>
    </r>
  </si>
  <si>
    <r>
      <t xml:space="preserve">PRESTACIÓN DE SERVICIOS DE APOYO A LA GESTIÓN </t>
    </r>
    <r>
      <rPr>
        <sz val="7"/>
        <color rgb="FF000000"/>
        <rFont val="Calibri"/>
        <family val="2"/>
        <scheme val="minor"/>
      </rPr>
      <t xml:space="preserve">PARA </t>
    </r>
    <r>
      <rPr>
        <b/>
        <sz val="7"/>
        <color rgb="FF000000"/>
        <rFont val="Calibri"/>
        <family val="2"/>
        <scheme val="minor"/>
      </rPr>
      <t xml:space="preserve">COORDINAR </t>
    </r>
    <r>
      <rPr>
        <sz val="7"/>
        <color rgb="FF000000"/>
        <rFont val="Calibri"/>
        <family val="2"/>
        <scheme val="minor"/>
      </rPr>
      <t xml:space="preserve">ACCIONES CONJUNTAS CON VIGÍAS Y GESTORES </t>
    </r>
    <r>
      <rPr>
        <b/>
        <sz val="7"/>
        <color rgb="FF000000"/>
        <rFont val="Calibri"/>
        <family val="2"/>
        <scheme val="minor"/>
      </rPr>
      <t>(ORNATO)</t>
    </r>
    <r>
      <rPr>
        <sz val="7"/>
        <color rgb="FF000000"/>
        <rFont val="Calibri"/>
        <family val="2"/>
        <scheme val="minor"/>
      </rPr>
      <t xml:space="preserve"> PARA EL PROYECTO DE EDUCACIÓN Y CULTURA CIUDADANA IMPLEMENTADO EN EL MUNICIPIO DE ITAGÜÍ</t>
    </r>
  </si>
  <si>
    <r>
      <t xml:space="preserve">PRESTACIÓN DE SERVICIOS DE APOYO A LA GESTIÓN EN ACTIVIDADES COMO GESTOR </t>
    </r>
    <r>
      <rPr>
        <b/>
        <sz val="7"/>
        <color theme="1"/>
        <rFont val="Calibri"/>
        <family val="2"/>
        <scheme val="minor"/>
      </rPr>
      <t xml:space="preserve"> (ORNATO)</t>
    </r>
    <r>
      <rPr>
        <sz val="7"/>
        <color theme="1"/>
        <rFont val="Calibri"/>
        <family val="2"/>
        <scheme val="minor"/>
      </rPr>
      <t xml:space="preserve"> PEDAGÓGICO PARA EL PROYECTO DE EDUCACIÓN Y CULTURA CIUDADANA IMPLEMENTADO EN EL MUNICIPIO DE ITAGÜ</t>
    </r>
  </si>
  <si>
    <r>
      <t xml:space="preserve">PRESTACIÓN DE SERVICIOS DE APOYO A LA GESTIÓN EN ACTIVIDADES COMO GESTOR  </t>
    </r>
    <r>
      <rPr>
        <b/>
        <sz val="7"/>
        <color theme="1"/>
        <rFont val="Calibri"/>
        <family val="2"/>
        <scheme val="minor"/>
      </rPr>
      <t xml:space="preserve">(ORNATO) </t>
    </r>
    <r>
      <rPr>
        <sz val="7"/>
        <color theme="1"/>
        <rFont val="Calibri"/>
        <family val="2"/>
        <scheme val="minor"/>
      </rPr>
      <t>PEDAGÓGICO PARA EL PROYECTO DE EDUCACIÓN Y CULTURA CIUDADANA IMPLEMENTADO EN EL MUNICIPIO DE ITAGÜ</t>
    </r>
  </si>
  <si>
    <r>
      <t xml:space="preserve">PRESTACIÓN DE SERVICIOS DE APOYO A LA GESTIÓN EN ACTIVIDADES COMO GESTOR </t>
    </r>
    <r>
      <rPr>
        <b/>
        <sz val="7"/>
        <color theme="1"/>
        <rFont val="Calibri"/>
        <family val="2"/>
        <scheme val="minor"/>
      </rPr>
      <t xml:space="preserve"> (ORNATO) </t>
    </r>
    <r>
      <rPr>
        <sz val="7"/>
        <color theme="1"/>
        <rFont val="Calibri"/>
        <family val="2"/>
        <scheme val="minor"/>
      </rPr>
      <t>PEDAGÓGICO PARA EL PROYECTO DE EDUCACIÓN Y CULTURA CIUDADANA IMPLEMENTADO EN EL MUNICIPIO DE ITAGÜ</t>
    </r>
  </si>
  <si>
    <t>CONSULTOR PARA LA ELABORACIÓN DE ESTUDIOS Y DISEÑOS NECESARIOS PARA LA CONSTRUCCIÓN DEL PROYECTO CASA DE LA CULTURA, COMO ESPACIO PÚBLICO INTEGRADOR – ZONA NORTE DEL MUNICIPIO DE ITAGÜÍ</t>
  </si>
  <si>
    <t>900.200807-1</t>
  </si>
  <si>
    <t>DISECONSTRUIR 
LIMITADA</t>
  </si>
  <si>
    <t>Contrato 13/08/2018
Ac. Inicio 13/08/2018</t>
  </si>
  <si>
    <t>Contrato 14/08/2018
Ac. Inicio 14/08/2018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</si>
</sst>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Red]\-&quot;$&quot;#,##0"/>
    <numFmt numFmtId="165" formatCode="[$-C0A]d\-mmm\-yyyy;@"/>
    <numFmt numFmtId="166" formatCode="[$$-240A]\ #,##0"/>
    <numFmt numFmtId="167" formatCode="[$-C0A]d\-mmm\-yy;@"/>
    <numFmt numFmtId="168" formatCode="&quot;$&quot;#,##0"/>
  </numFmts>
  <fonts count="21" x14ac:knownFonts="1">
    <font>
      <sz val="11"/>
      <color theme="1"/>
      <name val="Calibri"/>
      <family val="2"/>
      <scheme val="minor"/>
    </font>
    <font>
      <b/>
      <sz val="8"/>
      <color theme="1"/>
      <name val="Calibri"/>
      <family val="2"/>
      <scheme val="minor"/>
    </font>
    <font>
      <sz val="8"/>
      <color theme="1"/>
      <name val="Calibri"/>
      <family val="2"/>
      <scheme val="minor"/>
    </font>
    <font>
      <b/>
      <sz val="7"/>
      <color theme="1"/>
      <name val="Calibri"/>
      <family val="2"/>
      <scheme val="minor"/>
    </font>
    <font>
      <sz val="7"/>
      <name val="Calibri"/>
      <family val="2"/>
      <scheme val="minor"/>
    </font>
    <font>
      <sz val="7"/>
      <color theme="1"/>
      <name val="Calibri"/>
      <family val="2"/>
      <scheme val="minor"/>
    </font>
    <font>
      <sz val="8"/>
      <color theme="1"/>
      <name val="Arial"/>
      <family val="2"/>
    </font>
    <font>
      <sz val="7"/>
      <color theme="1"/>
      <name val="Arial"/>
      <family val="2"/>
    </font>
    <font>
      <sz val="7"/>
      <color theme="1"/>
      <name val="Calibri"/>
      <family val="2"/>
    </font>
    <font>
      <sz val="7"/>
      <name val="Calibri"/>
      <family val="2"/>
    </font>
    <font>
      <sz val="7"/>
      <name val="Arial"/>
      <family val="2"/>
    </font>
    <font>
      <sz val="7"/>
      <color rgb="FFFF0000"/>
      <name val="Calibri"/>
      <family val="2"/>
      <scheme val="minor"/>
    </font>
    <font>
      <sz val="7"/>
      <color rgb="FFFF0000"/>
      <name val="Calibri"/>
      <family val="2"/>
    </font>
    <font>
      <sz val="11"/>
      <color theme="1"/>
      <name val="Calibri"/>
      <family val="2"/>
      <scheme val="minor"/>
    </font>
    <font>
      <b/>
      <sz val="8"/>
      <name val="Calibri"/>
      <family val="2"/>
      <scheme val="minor"/>
    </font>
    <font>
      <sz val="8"/>
      <name val="Calibri"/>
      <family val="2"/>
      <scheme val="minor"/>
    </font>
    <font>
      <sz val="8"/>
      <color rgb="FF3D3D3D"/>
      <name val="Calibri"/>
      <family val="2"/>
      <scheme val="minor"/>
    </font>
    <font>
      <b/>
      <sz val="12"/>
      <color theme="1"/>
      <name val="Arial"/>
      <family val="2"/>
    </font>
    <font>
      <sz val="7"/>
      <color rgb="FF000000"/>
      <name val="Calibri"/>
      <family val="2"/>
      <scheme val="minor"/>
    </font>
    <font>
      <sz val="7"/>
      <color theme="1"/>
      <name val="Calibri "/>
    </font>
    <font>
      <b/>
      <sz val="7"/>
      <color rgb="FF000000"/>
      <name val="Calibri"/>
      <family val="2"/>
      <scheme val="minor"/>
    </font>
  </fonts>
  <fills count="8">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theme="9" tint="0.39997558519241921"/>
        <bgColor indexed="64"/>
      </patternFill>
    </fill>
    <fill>
      <patternFill patternType="solid">
        <fgColor theme="5"/>
        <bgColor indexed="64"/>
      </patternFill>
    </fill>
    <fill>
      <patternFill patternType="solid">
        <fgColor rgb="FFFFFF0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3" fillId="0" borderId="0" applyFont="0" applyFill="0" applyBorder="0" applyAlignment="0" applyProtection="0"/>
  </cellStyleXfs>
  <cellXfs count="229">
    <xf numFmtId="0" fontId="0" fillId="0" borderId="0" xfId="0"/>
    <xf numFmtId="49" fontId="1" fillId="2"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5" fontId="3" fillId="2" borderId="1" xfId="0" applyNumberFormat="1" applyFont="1" applyFill="1" applyBorder="1" applyAlignment="1">
      <alignment horizontal="center" vertical="center"/>
    </xf>
    <xf numFmtId="166" fontId="3" fillId="2"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1" xfId="0" applyFont="1" applyFill="1" applyBorder="1" applyAlignment="1">
      <alignment horizontal="center" vertical="center"/>
    </xf>
    <xf numFmtId="0" fontId="0" fillId="0" borderId="0" xfId="0" applyBorder="1"/>
    <xf numFmtId="0" fontId="8" fillId="0" borderId="1" xfId="0" applyFont="1" applyBorder="1" applyAlignment="1">
      <alignment wrapText="1"/>
    </xf>
    <xf numFmtId="0" fontId="8" fillId="0" borderId="2" xfId="0" applyFont="1" applyBorder="1" applyAlignment="1">
      <alignment wrapText="1"/>
    </xf>
    <xf numFmtId="0" fontId="8" fillId="0" borderId="5" xfId="0" applyFont="1" applyBorder="1" applyAlignment="1">
      <alignment wrapText="1"/>
    </xf>
    <xf numFmtId="0" fontId="9" fillId="3" borderId="1" xfId="0" applyFont="1" applyFill="1" applyBorder="1" applyAlignment="1">
      <alignment horizontal="left" vertical="center" wrapText="1"/>
    </xf>
    <xf numFmtId="0" fontId="8" fillId="0" borderId="1" xfId="0" applyFont="1" applyBorder="1" applyAlignment="1">
      <alignment horizontal="left" wrapText="1"/>
    </xf>
    <xf numFmtId="0" fontId="8" fillId="0" borderId="6" xfId="0" applyFont="1" applyBorder="1" applyAlignment="1">
      <alignment wrapText="1"/>
    </xf>
    <xf numFmtId="0" fontId="9" fillId="3" borderId="1" xfId="0" applyFont="1" applyFill="1" applyBorder="1" applyAlignment="1">
      <alignment horizontal="center" vertical="center" wrapText="1"/>
    </xf>
    <xf numFmtId="165" fontId="9" fillId="3" borderId="1" xfId="0" applyNumberFormat="1" applyFont="1" applyFill="1" applyBorder="1" applyAlignment="1">
      <alignment horizontal="left" vertical="center" wrapText="1"/>
    </xf>
    <xf numFmtId="0" fontId="9" fillId="3" borderId="1" xfId="0" applyFont="1" applyFill="1" applyBorder="1" applyAlignment="1">
      <alignment vertical="center" wrapText="1"/>
    </xf>
    <xf numFmtId="166" fontId="9" fillId="3" borderId="2" xfId="0" applyNumberFormat="1" applyFont="1" applyFill="1" applyBorder="1" applyAlignment="1">
      <alignment horizontal="center" vertical="center" wrapText="1"/>
    </xf>
    <xf numFmtId="166" fontId="9" fillId="3" borderId="1" xfId="0" applyNumberFormat="1" applyFont="1" applyFill="1" applyBorder="1" applyAlignment="1">
      <alignment vertical="center" wrapText="1"/>
    </xf>
    <xf numFmtId="166" fontId="9"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vertical="center" wrapText="1"/>
    </xf>
    <xf numFmtId="165" fontId="9" fillId="3" borderId="2" xfId="0" applyNumberFormat="1" applyFont="1" applyFill="1" applyBorder="1" applyAlignment="1">
      <alignment horizontal="left" vertical="center" wrapText="1"/>
    </xf>
    <xf numFmtId="0" fontId="9" fillId="3" borderId="2" xfId="0" applyFont="1" applyFill="1" applyBorder="1" applyAlignment="1">
      <alignment vertical="center" wrapText="1"/>
    </xf>
    <xf numFmtId="166" fontId="9" fillId="3" borderId="2" xfId="0" applyNumberFormat="1" applyFont="1" applyFill="1" applyBorder="1" applyAlignment="1">
      <alignment vertical="center" wrapText="1"/>
    </xf>
    <xf numFmtId="0" fontId="8" fillId="0" borderId="2" xfId="0" applyFont="1" applyBorder="1" applyAlignment="1">
      <alignment horizontal="center" vertical="center" wrapText="1"/>
    </xf>
    <xf numFmtId="0" fontId="8" fillId="0" borderId="2" xfId="0" applyFont="1" applyFill="1" applyBorder="1" applyAlignment="1">
      <alignment vertical="center" wrapText="1"/>
    </xf>
    <xf numFmtId="165" fontId="9" fillId="3" borderId="1" xfId="0" applyNumberFormat="1" applyFont="1" applyFill="1" applyBorder="1" applyAlignment="1">
      <alignment horizontal="left" vertical="center"/>
    </xf>
    <xf numFmtId="166" fontId="9" fillId="3" borderId="1" xfId="0" applyNumberFormat="1" applyFont="1" applyFill="1" applyBorder="1" applyAlignment="1">
      <alignment horizontal="right" vertical="center"/>
    </xf>
    <xf numFmtId="0" fontId="8" fillId="0" borderId="1" xfId="0" applyFont="1" applyFill="1" applyBorder="1" applyAlignment="1">
      <alignment horizontal="center" vertical="center"/>
    </xf>
    <xf numFmtId="0" fontId="9" fillId="3" borderId="1" xfId="0" applyFont="1" applyFill="1" applyBorder="1" applyAlignment="1">
      <alignment horizontal="center" vertical="center"/>
    </xf>
    <xf numFmtId="168" fontId="9" fillId="3" borderId="1" xfId="0" applyNumberFormat="1" applyFont="1" applyFill="1" applyBorder="1" applyAlignment="1">
      <alignment vertical="center"/>
    </xf>
    <xf numFmtId="168" fontId="9" fillId="3" borderId="1" xfId="0" applyNumberFormat="1" applyFont="1" applyFill="1" applyBorder="1" applyAlignment="1">
      <alignment vertical="center" wrapText="1"/>
    </xf>
    <xf numFmtId="167" fontId="9" fillId="3" borderId="1" xfId="0" applyNumberFormat="1" applyFont="1" applyFill="1" applyBorder="1" applyAlignment="1">
      <alignment horizontal="left" vertical="center"/>
    </xf>
    <xf numFmtId="168" fontId="8" fillId="3" borderId="1" xfId="0" applyNumberFormat="1" applyFont="1" applyFill="1" applyBorder="1" applyAlignment="1">
      <alignment vertical="center"/>
    </xf>
    <xf numFmtId="0" fontId="9" fillId="3" borderId="1" xfId="0" applyFont="1" applyFill="1" applyBorder="1"/>
    <xf numFmtId="167" fontId="9" fillId="3" borderId="4" xfId="0" applyNumberFormat="1" applyFont="1" applyFill="1" applyBorder="1" applyAlignment="1">
      <alignment horizontal="left" vertical="center"/>
    </xf>
    <xf numFmtId="0" fontId="9" fillId="3" borderId="4" xfId="0" applyFont="1" applyFill="1" applyBorder="1" applyAlignment="1">
      <alignment vertical="center" wrapText="1"/>
    </xf>
    <xf numFmtId="0" fontId="9" fillId="3" borderId="4" xfId="0" applyFont="1" applyFill="1" applyBorder="1"/>
    <xf numFmtId="0" fontId="8" fillId="0" borderId="4" xfId="0" applyFont="1" applyBorder="1" applyAlignment="1">
      <alignment horizontal="center" vertical="center" wrapText="1"/>
    </xf>
    <xf numFmtId="14" fontId="8" fillId="0" borderId="1" xfId="0" applyNumberFormat="1" applyFont="1" applyBorder="1" applyAlignment="1">
      <alignment horizontal="left"/>
    </xf>
    <xf numFmtId="0" fontId="8" fillId="0" borderId="1" xfId="0" applyFont="1" applyBorder="1"/>
    <xf numFmtId="0" fontId="8" fillId="0" borderId="1" xfId="0" applyFont="1" applyBorder="1" applyAlignment="1">
      <alignment horizontal="center" vertical="center"/>
    </xf>
    <xf numFmtId="14" fontId="9" fillId="3" borderId="1" xfId="0" applyNumberFormat="1" applyFont="1" applyFill="1" applyBorder="1" applyAlignment="1">
      <alignment horizontal="left" vertical="center"/>
    </xf>
    <xf numFmtId="14" fontId="9" fillId="3" borderId="1" xfId="0" applyNumberFormat="1" applyFont="1" applyFill="1" applyBorder="1" applyAlignment="1">
      <alignment horizontal="left" vertical="center" wrapText="1"/>
    </xf>
    <xf numFmtId="14" fontId="8" fillId="0" borderId="1" xfId="0" applyNumberFormat="1" applyFont="1" applyBorder="1" applyAlignment="1">
      <alignment horizontal="left" wrapText="1"/>
    </xf>
    <xf numFmtId="3" fontId="8" fillId="0" borderId="1" xfId="0" applyNumberFormat="1" applyFont="1" applyBorder="1" applyAlignment="1">
      <alignment horizontal="left" wrapText="1"/>
    </xf>
    <xf numFmtId="164" fontId="8" fillId="0" borderId="1" xfId="0" applyNumberFormat="1" applyFont="1" applyBorder="1" applyAlignment="1">
      <alignment horizontal="center" vertical="center" wrapText="1"/>
    </xf>
    <xf numFmtId="3" fontId="8" fillId="0" borderId="1" xfId="0" applyNumberFormat="1" applyFont="1" applyBorder="1" applyAlignment="1">
      <alignment horizontal="left"/>
    </xf>
    <xf numFmtId="168" fontId="8" fillId="0" borderId="1" xfId="0" applyNumberFormat="1" applyFont="1" applyBorder="1" applyAlignment="1">
      <alignment horizontal="center" vertical="center" wrapText="1"/>
    </xf>
    <xf numFmtId="0" fontId="5" fillId="0" borderId="1" xfId="0" applyFont="1" applyBorder="1" applyAlignment="1">
      <alignment wrapText="1"/>
    </xf>
    <xf numFmtId="3" fontId="8" fillId="0" borderId="1" xfId="0" applyNumberFormat="1" applyFont="1" applyBorder="1" applyAlignment="1">
      <alignment horizontal="left" vertical="center" wrapText="1"/>
    </xf>
    <xf numFmtId="3" fontId="8" fillId="0" borderId="2" xfId="0" applyNumberFormat="1" applyFont="1" applyBorder="1" applyAlignment="1">
      <alignment horizontal="left" vertical="center" wrapText="1"/>
    </xf>
    <xf numFmtId="3" fontId="8" fillId="0" borderId="2" xfId="0" applyNumberFormat="1" applyFont="1" applyBorder="1" applyAlignment="1">
      <alignment horizontal="left" wrapText="1"/>
    </xf>
    <xf numFmtId="3" fontId="9" fillId="3" borderId="1" xfId="0" applyNumberFormat="1" applyFont="1" applyFill="1" applyBorder="1" applyAlignment="1">
      <alignment horizontal="left" vertical="center" wrapText="1"/>
    </xf>
    <xf numFmtId="3" fontId="8" fillId="0" borderId="1" xfId="0" applyNumberFormat="1" applyFont="1" applyBorder="1" applyAlignment="1">
      <alignment horizontal="left"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7" fillId="0" borderId="1" xfId="0" applyFont="1" applyBorder="1" applyAlignment="1">
      <alignment horizontal="left" vertical="center"/>
    </xf>
    <xf numFmtId="0" fontId="9" fillId="3" borderId="1" xfId="0" applyFont="1" applyFill="1" applyBorder="1" applyAlignment="1">
      <alignment horizontal="justify" vertical="center" wrapText="1"/>
    </xf>
    <xf numFmtId="0" fontId="8" fillId="0" borderId="1" xfId="0" applyFont="1" applyBorder="1" applyAlignment="1">
      <alignment vertical="center" wrapText="1"/>
    </xf>
    <xf numFmtId="0" fontId="7" fillId="0" borderId="1" xfId="0" applyFont="1" applyBorder="1" applyAlignment="1">
      <alignment horizontal="center" vertical="center"/>
    </xf>
    <xf numFmtId="0" fontId="9" fillId="3" borderId="3" xfId="0" applyFont="1" applyFill="1" applyBorder="1" applyAlignment="1">
      <alignment horizontal="justify" vertical="center" wrapText="1"/>
    </xf>
    <xf numFmtId="0" fontId="8" fillId="3" borderId="1" xfId="0" applyFont="1" applyFill="1" applyBorder="1" applyAlignment="1">
      <alignment vertical="center" wrapText="1"/>
    </xf>
    <xf numFmtId="0" fontId="9" fillId="0" borderId="1" xfId="0" applyFont="1" applyBorder="1" applyAlignment="1">
      <alignment horizontal="center" vertical="center" wrapText="1"/>
    </xf>
    <xf numFmtId="14" fontId="8" fillId="3" borderId="1" xfId="0" applyNumberFormat="1" applyFont="1" applyFill="1" applyBorder="1" applyAlignment="1">
      <alignment horizontal="left"/>
    </xf>
    <xf numFmtId="0" fontId="3" fillId="3" borderId="1" xfId="0" applyFont="1" applyFill="1" applyBorder="1" applyAlignment="1">
      <alignment horizontal="center" vertical="center" wrapText="1"/>
    </xf>
    <xf numFmtId="0" fontId="0" fillId="3" borderId="0" xfId="0" applyFill="1"/>
    <xf numFmtId="166" fontId="3" fillId="3" borderId="1" xfId="0" applyNumberFormat="1" applyFont="1" applyFill="1" applyBorder="1" applyAlignment="1">
      <alignment horizontal="center" vertical="center" wrapText="1"/>
    </xf>
    <xf numFmtId="14" fontId="8" fillId="3" borderId="1" xfId="0" applyNumberFormat="1" applyFont="1" applyFill="1" applyBorder="1" applyAlignment="1">
      <alignment horizontal="left" vertical="center"/>
    </xf>
    <xf numFmtId="14" fontId="8" fillId="3" borderId="1" xfId="0" applyNumberFormat="1" applyFont="1" applyFill="1" applyBorder="1" applyAlignment="1">
      <alignment horizontal="left" wrapText="1"/>
    </xf>
    <xf numFmtId="0" fontId="8" fillId="3" borderId="1" xfId="0" applyFont="1" applyFill="1" applyBorder="1" applyAlignment="1">
      <alignment horizontal="left" wrapText="1"/>
    </xf>
    <xf numFmtId="3" fontId="8" fillId="3" borderId="1" xfId="0" applyNumberFormat="1" applyFont="1" applyFill="1" applyBorder="1" applyAlignment="1">
      <alignment horizontal="left" wrapText="1"/>
    </xf>
    <xf numFmtId="0" fontId="8" fillId="3" borderId="1" xfId="0" applyFont="1" applyFill="1" applyBorder="1" applyAlignment="1">
      <alignment wrapText="1"/>
    </xf>
    <xf numFmtId="0" fontId="0" fillId="3" borderId="0" xfId="0" applyFill="1" applyBorder="1"/>
    <xf numFmtId="0" fontId="8" fillId="5" borderId="1" xfId="0" applyFont="1" applyFill="1" applyBorder="1" applyAlignment="1">
      <alignment vertical="center"/>
    </xf>
    <xf numFmtId="14" fontId="8" fillId="3" borderId="1" xfId="0" applyNumberFormat="1" applyFont="1" applyFill="1" applyBorder="1" applyAlignment="1">
      <alignment horizontal="left" vertical="center" wrapText="1"/>
    </xf>
    <xf numFmtId="0" fontId="5" fillId="0" borderId="1" xfId="0" applyFont="1" applyBorder="1" applyAlignment="1">
      <alignment vertical="center"/>
    </xf>
    <xf numFmtId="164" fontId="8" fillId="0" borderId="1" xfId="0" applyNumberFormat="1" applyFont="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5" fillId="3" borderId="1" xfId="0" applyFont="1" applyFill="1" applyBorder="1" applyAlignment="1">
      <alignment vertical="center"/>
    </xf>
    <xf numFmtId="168" fontId="8" fillId="3" borderId="1" xfId="0" applyNumberFormat="1" applyFont="1" applyFill="1" applyBorder="1" applyAlignment="1">
      <alignment horizontal="center" vertical="center" wrapText="1"/>
    </xf>
    <xf numFmtId="14" fontId="9"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14" fontId="5" fillId="3" borderId="1" xfId="0" applyNumberFormat="1" applyFont="1" applyFill="1" applyBorder="1" applyAlignment="1">
      <alignment horizontal="left" vertical="center" wrapText="1"/>
    </xf>
    <xf numFmtId="166" fontId="4" fillId="3" borderId="1" xfId="0" applyNumberFormat="1" applyFont="1" applyFill="1" applyBorder="1" applyAlignment="1">
      <alignment horizontal="center" vertical="center" wrapText="1"/>
    </xf>
    <xf numFmtId="0" fontId="7" fillId="0" borderId="1" xfId="0" applyFont="1" applyBorder="1" applyAlignment="1">
      <alignment vertical="center"/>
    </xf>
    <xf numFmtId="14" fontId="8" fillId="0" borderId="1" xfId="0" applyNumberFormat="1" applyFont="1" applyBorder="1" applyAlignment="1">
      <alignment horizontal="left" vertical="center" wrapText="1"/>
    </xf>
    <xf numFmtId="14" fontId="5" fillId="0" borderId="1" xfId="0" applyNumberFormat="1" applyFont="1" applyBorder="1" applyAlignment="1">
      <alignment horizontal="left" vertical="center" wrapText="1"/>
    </xf>
    <xf numFmtId="3" fontId="5" fillId="0" borderId="1" xfId="0" applyNumberFormat="1" applyFont="1" applyBorder="1" applyAlignment="1">
      <alignment horizontal="left" vertical="center" wrapText="1"/>
    </xf>
    <xf numFmtId="0" fontId="5" fillId="0" borderId="0" xfId="0" applyFont="1" applyAlignment="1">
      <alignment horizontal="center" vertical="center"/>
    </xf>
    <xf numFmtId="166" fontId="8" fillId="0" borderId="1" xfId="0" applyNumberFormat="1" applyFont="1" applyBorder="1" applyAlignment="1">
      <alignment wrapText="1"/>
    </xf>
    <xf numFmtId="0" fontId="5" fillId="0" borderId="1" xfId="0" applyFont="1" applyBorder="1" applyAlignment="1">
      <alignment horizontal="left" vertical="center" wrapText="1"/>
    </xf>
    <xf numFmtId="3" fontId="5" fillId="0" borderId="1" xfId="0" applyNumberFormat="1" applyFont="1" applyBorder="1" applyAlignment="1">
      <alignment horizontal="left" wrapText="1"/>
    </xf>
    <xf numFmtId="14" fontId="5" fillId="0" borderId="1" xfId="0" applyNumberFormat="1" applyFont="1" applyBorder="1" applyAlignment="1">
      <alignment wrapText="1"/>
    </xf>
    <xf numFmtId="0" fontId="5" fillId="0" borderId="1" xfId="0" applyFont="1" applyBorder="1" applyAlignment="1">
      <alignment horizontal="center" vertical="center"/>
    </xf>
    <xf numFmtId="0" fontId="5" fillId="0" borderId="0" xfId="0" applyFont="1"/>
    <xf numFmtId="166" fontId="9" fillId="5"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5" borderId="1" xfId="0" applyFont="1" applyFill="1" applyBorder="1" applyAlignment="1">
      <alignment vertical="center" wrapText="1"/>
    </xf>
    <xf numFmtId="164" fontId="8" fillId="0" borderId="1" xfId="0" applyNumberFormat="1" applyFont="1" applyBorder="1" applyAlignment="1">
      <alignment wrapText="1"/>
    </xf>
    <xf numFmtId="166" fontId="4" fillId="5"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0" borderId="1" xfId="0" applyFont="1" applyBorder="1"/>
    <xf numFmtId="49" fontId="6" fillId="3" borderId="1" xfId="0" applyNumberFormat="1" applyFont="1" applyFill="1" applyBorder="1" applyAlignment="1">
      <alignment horizontal="center" vertical="center"/>
    </xf>
    <xf numFmtId="0" fontId="8" fillId="7" borderId="1" xfId="0" applyFont="1" applyFill="1" applyBorder="1" applyAlignment="1">
      <alignment wrapText="1"/>
    </xf>
    <xf numFmtId="0" fontId="8" fillId="3" borderId="1" xfId="0" applyFont="1" applyFill="1" applyBorder="1" applyAlignment="1">
      <alignment horizontal="justify" vertical="center"/>
    </xf>
    <xf numFmtId="3" fontId="8" fillId="0" borderId="0" xfId="0" applyNumberFormat="1" applyFont="1" applyBorder="1" applyAlignment="1">
      <alignment horizontal="left"/>
    </xf>
    <xf numFmtId="0" fontId="11" fillId="0" borderId="1" xfId="0" applyFont="1" applyBorder="1" applyAlignment="1">
      <alignment vertical="center" wrapText="1"/>
    </xf>
    <xf numFmtId="0" fontId="4" fillId="0" borderId="1" xfId="0" applyFont="1" applyBorder="1" applyAlignment="1">
      <alignment vertical="center" wrapText="1"/>
    </xf>
    <xf numFmtId="0" fontId="8" fillId="3" borderId="0" xfId="0" applyFont="1" applyFill="1" applyBorder="1" applyAlignment="1">
      <alignment vertical="center" wrapText="1"/>
    </xf>
    <xf numFmtId="0" fontId="8" fillId="3" borderId="0" xfId="0" applyFont="1" applyFill="1" applyBorder="1" applyAlignment="1">
      <alignment horizontal="justify" vertical="center"/>
    </xf>
    <xf numFmtId="0" fontId="9" fillId="3" borderId="4" xfId="0" applyFont="1" applyFill="1" applyBorder="1" applyAlignment="1">
      <alignment horizontal="justify" vertical="center" wrapText="1"/>
    </xf>
    <xf numFmtId="0" fontId="9" fillId="3" borderId="1" xfId="0" applyFont="1" applyFill="1" applyBorder="1" applyAlignment="1">
      <alignment vertical="center"/>
    </xf>
    <xf numFmtId="0" fontId="8" fillId="3" borderId="1" xfId="0" applyFont="1" applyFill="1" applyBorder="1" applyAlignment="1">
      <alignment horizontal="left" vertical="center" wrapText="1"/>
    </xf>
    <xf numFmtId="0" fontId="7" fillId="3" borderId="1" xfId="0" applyFont="1" applyFill="1" applyBorder="1" applyAlignment="1">
      <alignment vertical="center"/>
    </xf>
    <xf numFmtId="0" fontId="5" fillId="3" borderId="1" xfId="0" applyFont="1" applyFill="1" applyBorder="1" applyAlignment="1">
      <alignment vertical="center" wrapText="1"/>
    </xf>
    <xf numFmtId="0" fontId="8" fillId="5" borderId="1" xfId="0" applyFont="1" applyFill="1" applyBorder="1" applyAlignment="1">
      <alignment horizontal="center" vertical="center"/>
    </xf>
    <xf numFmtId="0" fontId="10" fillId="3" borderId="1" xfId="0" applyFont="1" applyFill="1" applyBorder="1" applyAlignment="1">
      <alignment vertical="center"/>
    </xf>
    <xf numFmtId="0" fontId="12" fillId="0" borderId="1" xfId="0" applyFont="1" applyBorder="1" applyAlignment="1">
      <alignment wrapText="1"/>
    </xf>
    <xf numFmtId="0" fontId="12" fillId="0" borderId="0" xfId="0" applyFont="1" applyBorder="1" applyAlignment="1">
      <alignment wrapText="1"/>
    </xf>
    <xf numFmtId="0" fontId="12" fillId="0" borderId="2" xfId="0" applyFont="1" applyBorder="1" applyAlignment="1">
      <alignment wrapText="1"/>
    </xf>
    <xf numFmtId="0" fontId="12" fillId="3" borderId="1" xfId="0" applyFont="1" applyFill="1" applyBorder="1" applyAlignment="1">
      <alignment horizontal="left" vertical="center" wrapText="1"/>
    </xf>
    <xf numFmtId="0" fontId="12" fillId="0" borderId="1" xfId="0" applyFont="1" applyBorder="1" applyAlignment="1">
      <alignment horizontal="left" wrapText="1"/>
    </xf>
    <xf numFmtId="0" fontId="11" fillId="3" borderId="1" xfId="0" applyFont="1" applyFill="1" applyBorder="1" applyAlignment="1">
      <alignment wrapText="1"/>
    </xf>
    <xf numFmtId="0" fontId="8" fillId="6" borderId="1" xfId="0" applyFont="1" applyFill="1" applyBorder="1" applyAlignment="1">
      <alignment wrapText="1"/>
    </xf>
    <xf numFmtId="0" fontId="8" fillId="6" borderId="1" xfId="0" applyFont="1" applyFill="1" applyBorder="1" applyAlignment="1">
      <alignment horizontal="left" wrapText="1"/>
    </xf>
    <xf numFmtId="0" fontId="5" fillId="6" borderId="1" xfId="0" applyFont="1" applyFill="1" applyBorder="1" applyAlignment="1">
      <alignment wrapText="1"/>
    </xf>
    <xf numFmtId="0" fontId="1" fillId="2" borderId="1" xfId="0"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xf>
    <xf numFmtId="0" fontId="15" fillId="4"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0" borderId="1" xfId="0" applyFont="1" applyBorder="1" applyAlignment="1">
      <alignment wrapText="1"/>
    </xf>
    <xf numFmtId="3" fontId="15" fillId="3" borderId="1" xfId="0" applyNumberFormat="1" applyFont="1" applyFill="1" applyBorder="1" applyAlignment="1">
      <alignment horizontal="left" vertical="center" wrapText="1"/>
    </xf>
    <xf numFmtId="0" fontId="15" fillId="3" borderId="3" xfId="0" applyFont="1" applyFill="1" applyBorder="1" applyAlignment="1">
      <alignment horizontal="justify" vertical="center" wrapText="1"/>
    </xf>
    <xf numFmtId="165" fontId="15" fillId="3" borderId="1" xfId="0" applyNumberFormat="1" applyFont="1" applyFill="1" applyBorder="1" applyAlignment="1">
      <alignment horizontal="left" vertical="center"/>
    </xf>
    <xf numFmtId="0" fontId="15" fillId="3" borderId="1" xfId="0" applyFont="1" applyFill="1" applyBorder="1" applyAlignment="1">
      <alignment vertical="center" wrapText="1"/>
    </xf>
    <xf numFmtId="166" fontId="15" fillId="3" borderId="2" xfId="0" applyNumberFormat="1" applyFont="1" applyFill="1" applyBorder="1" applyAlignment="1">
      <alignment horizontal="center" vertical="center" wrapText="1"/>
    </xf>
    <xf numFmtId="166" fontId="15" fillId="3" borderId="1" xfId="0" applyNumberFormat="1" applyFont="1" applyFill="1" applyBorder="1" applyAlignment="1">
      <alignment horizontal="right" vertical="center"/>
    </xf>
    <xf numFmtId="166" fontId="15"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horizontal="left" vertical="center"/>
    </xf>
    <xf numFmtId="0" fontId="15" fillId="3" borderId="1" xfId="0" applyFont="1" applyFill="1" applyBorder="1" applyAlignment="1">
      <alignment horizontal="justify" vertical="center" wrapText="1"/>
    </xf>
    <xf numFmtId="3" fontId="2" fillId="0" borderId="0" xfId="0" applyNumberFormat="1" applyFont="1" applyAlignment="1">
      <alignment horizontal="left" vertical="center"/>
    </xf>
    <xf numFmtId="168" fontId="15" fillId="3" borderId="1" xfId="0" applyNumberFormat="1" applyFont="1" applyFill="1" applyBorder="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0" borderId="0" xfId="0" applyFont="1" applyAlignment="1">
      <alignment vertical="center" wrapText="1"/>
    </xf>
    <xf numFmtId="3" fontId="2" fillId="0" borderId="1" xfId="0" applyNumberFormat="1" applyFont="1" applyBorder="1" applyAlignment="1">
      <alignment horizontal="left" vertical="center" wrapText="1"/>
    </xf>
    <xf numFmtId="0" fontId="15" fillId="3" borderId="2" xfId="0" applyFont="1" applyFill="1" applyBorder="1" applyAlignment="1">
      <alignment vertical="center" wrapText="1"/>
    </xf>
    <xf numFmtId="168" fontId="15" fillId="3" borderId="1" xfId="0" applyNumberFormat="1" applyFont="1" applyFill="1" applyBorder="1" applyAlignment="1">
      <alignment vertical="center" wrapText="1"/>
    </xf>
    <xf numFmtId="0" fontId="2" fillId="0" borderId="1" xfId="0" applyFont="1" applyBorder="1" applyAlignment="1">
      <alignment vertical="center"/>
    </xf>
    <xf numFmtId="168" fontId="2" fillId="3" borderId="1" xfId="0" applyNumberFormat="1" applyFont="1" applyFill="1" applyBorder="1" applyAlignment="1">
      <alignment vertical="center"/>
    </xf>
    <xf numFmtId="0" fontId="2" fillId="0" borderId="2" xfId="0" applyFont="1" applyBorder="1" applyAlignment="1">
      <alignment wrapText="1"/>
    </xf>
    <xf numFmtId="0" fontId="15" fillId="3" borderId="1" xfId="0" applyFont="1" applyFill="1" applyBorder="1"/>
    <xf numFmtId="0" fontId="2" fillId="0" borderId="5" xfId="0" applyFont="1" applyBorder="1" applyAlignment="1">
      <alignment wrapText="1"/>
    </xf>
    <xf numFmtId="0" fontId="15" fillId="3" borderId="1" xfId="0" applyFont="1" applyFill="1" applyBorder="1" applyAlignment="1">
      <alignment vertical="center"/>
    </xf>
    <xf numFmtId="0" fontId="15" fillId="3" borderId="4" xfId="0" applyFont="1" applyFill="1" applyBorder="1"/>
    <xf numFmtId="0" fontId="2" fillId="0" borderId="1" xfId="0" applyFont="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wrapText="1"/>
    </xf>
    <xf numFmtId="14" fontId="2" fillId="3" borderId="1" xfId="0" applyNumberFormat="1" applyFont="1" applyFill="1" applyBorder="1" applyAlignment="1">
      <alignment horizontal="left" vertical="center"/>
    </xf>
    <xf numFmtId="0" fontId="2" fillId="0" borderId="1" xfId="0" applyFont="1" applyBorder="1"/>
    <xf numFmtId="0" fontId="2" fillId="0" borderId="0" xfId="0" applyFont="1" applyAlignment="1">
      <alignment horizontal="center" vertical="center"/>
    </xf>
    <xf numFmtId="0" fontId="15" fillId="3" borderId="1" xfId="0" applyFont="1" applyFill="1" applyBorder="1" applyAlignment="1">
      <alignment horizontal="justify" vertical="center"/>
    </xf>
    <xf numFmtId="0" fontId="2" fillId="0" borderId="1" xfId="0" applyFont="1" applyBorder="1" applyAlignment="1">
      <alignment horizontal="justify" vertical="center"/>
    </xf>
    <xf numFmtId="0" fontId="15" fillId="3" borderId="4" xfId="0" applyFont="1" applyFill="1" applyBorder="1" applyAlignment="1">
      <alignment vertical="center" wrapText="1"/>
    </xf>
    <xf numFmtId="0" fontId="2" fillId="3" borderId="1" xfId="0" applyFont="1" applyFill="1" applyBorder="1" applyAlignment="1">
      <alignment wrapText="1"/>
    </xf>
    <xf numFmtId="0" fontId="5" fillId="0" borderId="0" xfId="0" applyFont="1" applyAlignment="1">
      <alignment wrapText="1"/>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14" fontId="2" fillId="3" borderId="1" xfId="0" applyNumberFormat="1" applyFont="1" applyFill="1" applyBorder="1" applyAlignment="1">
      <alignment horizontal="left" vertical="center" wrapText="1"/>
    </xf>
    <xf numFmtId="166" fontId="15" fillId="5"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2" fillId="5" borderId="1" xfId="0" applyFont="1"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165" fontId="1"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166" fontId="1" fillId="4" borderId="1" xfId="0" applyNumberFormat="1" applyFont="1" applyFill="1" applyBorder="1" applyAlignment="1">
      <alignment horizontal="center" vertical="center" wrapText="1"/>
    </xf>
    <xf numFmtId="166" fontId="1" fillId="4" borderId="1"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0" fontId="5" fillId="0" borderId="1" xfId="0" applyFont="1" applyBorder="1" applyAlignment="1">
      <alignment horizontal="left" wrapText="1"/>
    </xf>
    <xf numFmtId="3" fontId="5" fillId="0" borderId="1" xfId="0" applyNumberFormat="1" applyFont="1" applyBorder="1" applyAlignment="1">
      <alignment horizontal="left" vertical="center"/>
    </xf>
    <xf numFmtId="0" fontId="5" fillId="0" borderId="0" xfId="0" applyFont="1" applyAlignment="1">
      <alignment horizontal="left" wrapText="1"/>
    </xf>
    <xf numFmtId="165" fontId="4" fillId="3" borderId="1" xfId="0" applyNumberFormat="1" applyFont="1" applyFill="1" applyBorder="1" applyAlignment="1">
      <alignment horizontal="left" vertical="center"/>
    </xf>
    <xf numFmtId="0" fontId="4" fillId="3" borderId="1" xfId="0" applyFont="1" applyFill="1" applyBorder="1" applyAlignment="1">
      <alignment horizontal="left" vertical="center" wrapText="1"/>
    </xf>
    <xf numFmtId="14" fontId="5" fillId="3" borderId="1" xfId="0" applyNumberFormat="1" applyFont="1" applyFill="1" applyBorder="1" applyAlignment="1">
      <alignment horizontal="left" vertical="center"/>
    </xf>
    <xf numFmtId="0" fontId="4" fillId="3" borderId="1" xfId="0" applyFont="1" applyFill="1" applyBorder="1" applyAlignment="1">
      <alignment horizontal="left" vertical="center"/>
    </xf>
    <xf numFmtId="3" fontId="5" fillId="0" borderId="0" xfId="0" applyNumberFormat="1" applyFont="1" applyAlignment="1">
      <alignment horizontal="left" vertical="center"/>
    </xf>
    <xf numFmtId="0" fontId="5" fillId="3" borderId="1" xfId="0" applyFont="1" applyFill="1" applyBorder="1" applyAlignment="1">
      <alignment horizontal="left" vertical="center" wrapText="1"/>
    </xf>
    <xf numFmtId="0" fontId="5" fillId="0" borderId="0" xfId="0" applyFont="1" applyAlignment="1">
      <alignment horizontal="left" vertical="center" wrapText="1"/>
    </xf>
    <xf numFmtId="0" fontId="4" fillId="3" borderId="2" xfId="0" applyFont="1" applyFill="1" applyBorder="1" applyAlignment="1">
      <alignment horizontal="left" vertical="center" wrapText="1"/>
    </xf>
    <xf numFmtId="166" fontId="4" fillId="3" borderId="1" xfId="0" applyNumberFormat="1" applyFont="1" applyFill="1" applyBorder="1" applyAlignment="1">
      <alignment horizontal="left" vertical="center" wrapText="1"/>
    </xf>
    <xf numFmtId="0" fontId="5" fillId="3" borderId="1" xfId="0" applyFont="1" applyFill="1" applyBorder="1"/>
    <xf numFmtId="0" fontId="5" fillId="0" borderId="0" xfId="0" applyFont="1" applyAlignment="1">
      <alignment horizontal="justify" vertical="center"/>
    </xf>
    <xf numFmtId="168" fontId="16" fillId="3" borderId="1" xfId="1" applyNumberFormat="1" applyFont="1" applyFill="1" applyBorder="1" applyAlignment="1">
      <alignment horizontal="left" vertical="center" wrapText="1"/>
    </xf>
    <xf numFmtId="0" fontId="2" fillId="3" borderId="1" xfId="0" applyFont="1" applyFill="1" applyBorder="1"/>
    <xf numFmtId="3" fontId="2" fillId="3" borderId="0" xfId="0" applyNumberFormat="1" applyFont="1" applyFill="1" applyAlignment="1">
      <alignment vertical="center"/>
    </xf>
    <xf numFmtId="0" fontId="10" fillId="3" borderId="1" xfId="0" applyFont="1" applyFill="1" applyBorder="1" applyAlignment="1">
      <alignment vertical="center" wrapText="1"/>
    </xf>
    <xf numFmtId="0" fontId="19" fillId="0" borderId="0" xfId="0" applyFont="1" applyAlignment="1">
      <alignment vertical="center"/>
    </xf>
    <xf numFmtId="3" fontId="7" fillId="0" borderId="1" xfId="0" applyNumberFormat="1" applyFont="1" applyBorder="1" applyAlignment="1">
      <alignment horizontal="left" vertical="center"/>
    </xf>
    <xf numFmtId="0" fontId="7" fillId="0" borderId="1" xfId="0" applyFont="1" applyBorder="1" applyAlignment="1">
      <alignment horizontal="left" vertical="center" wrapText="1"/>
    </xf>
    <xf numFmtId="49" fontId="7" fillId="3" borderId="1" xfId="0" applyNumberFormat="1" applyFont="1" applyFill="1" applyBorder="1" applyAlignment="1">
      <alignment horizontal="center" vertical="center"/>
    </xf>
    <xf numFmtId="0" fontId="5" fillId="3" borderId="1" xfId="0" applyFont="1" applyFill="1" applyBorder="1" applyAlignment="1">
      <alignment wrapText="1"/>
    </xf>
    <xf numFmtId="0" fontId="4" fillId="3" borderId="1" xfId="0" applyFont="1" applyFill="1" applyBorder="1" applyAlignment="1">
      <alignment vertical="center" wrapText="1"/>
    </xf>
    <xf numFmtId="49" fontId="17" fillId="2" borderId="6" xfId="0" applyNumberFormat="1" applyFont="1" applyFill="1" applyBorder="1" applyAlignment="1">
      <alignment horizontal="center" vertical="center"/>
    </xf>
    <xf numFmtId="49" fontId="17" fillId="2" borderId="7"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5"/>
  <sheetViews>
    <sheetView showGridLines="0" tabSelected="1" topLeftCell="A91" zoomScaleNormal="100" workbookViewId="0">
      <selection activeCell="K104" sqref="K104"/>
    </sheetView>
  </sheetViews>
  <sheetFormatPr baseColWidth="10" defaultRowHeight="15" x14ac:dyDescent="0.25"/>
  <cols>
    <col min="1" max="1" width="5.42578125" customWidth="1"/>
    <col min="2" max="2" width="7.7109375" customWidth="1"/>
    <col min="3" max="3" width="27.7109375" customWidth="1"/>
    <col min="4" max="4" width="10.7109375" customWidth="1"/>
    <col min="5" max="5" width="14" customWidth="1"/>
    <col min="6" max="6" width="9.85546875" customWidth="1"/>
    <col min="7" max="7" width="12.140625" customWidth="1"/>
    <col min="8" max="8" width="9.140625" customWidth="1"/>
    <col min="9" max="9" width="10.42578125" customWidth="1"/>
    <col min="10" max="10" width="9.5703125" customWidth="1"/>
    <col min="11" max="11" width="10.42578125" customWidth="1"/>
    <col min="12" max="12" width="10.7109375" customWidth="1"/>
    <col min="13" max="13" width="12.28515625" customWidth="1"/>
    <col min="14" max="14" width="11.28515625" customWidth="1"/>
    <col min="15" max="15" width="12.42578125" customWidth="1"/>
    <col min="16" max="16" width="12.85546875" customWidth="1"/>
  </cols>
  <sheetData>
    <row r="2" spans="1:17" ht="38.25" customHeight="1" x14ac:dyDescent="0.25">
      <c r="A2" s="136" t="s">
        <v>10</v>
      </c>
      <c r="B2" s="9" t="s">
        <v>358</v>
      </c>
      <c r="C2" s="136" t="s">
        <v>1</v>
      </c>
      <c r="D2" s="136" t="s">
        <v>2</v>
      </c>
      <c r="E2" s="136" t="s">
        <v>3</v>
      </c>
      <c r="F2" s="137" t="s">
        <v>354</v>
      </c>
      <c r="G2" s="136" t="s">
        <v>12</v>
      </c>
      <c r="H2" s="138" t="s">
        <v>355</v>
      </c>
      <c r="I2" s="139" t="s">
        <v>356</v>
      </c>
      <c r="J2" s="140" t="s">
        <v>6</v>
      </c>
      <c r="K2" s="139" t="s">
        <v>7</v>
      </c>
      <c r="L2" s="9" t="s">
        <v>357</v>
      </c>
      <c r="M2" s="1" t="s">
        <v>9</v>
      </c>
      <c r="N2" s="9" t="s">
        <v>11</v>
      </c>
      <c r="O2" s="9" t="s">
        <v>261</v>
      </c>
      <c r="P2" s="9" t="s">
        <v>363</v>
      </c>
    </row>
    <row r="3" spans="1:17" ht="38.25" customHeight="1" x14ac:dyDescent="0.25">
      <c r="A3" s="226" t="s">
        <v>387</v>
      </c>
      <c r="B3" s="227"/>
      <c r="C3" s="227"/>
      <c r="D3" s="227"/>
      <c r="E3" s="227"/>
      <c r="F3" s="227"/>
      <c r="G3" s="227"/>
      <c r="H3" s="227"/>
      <c r="I3" s="227"/>
      <c r="J3" s="227"/>
      <c r="K3" s="227"/>
      <c r="L3" s="227"/>
      <c r="M3" s="227"/>
      <c r="N3" s="227"/>
      <c r="O3" s="227"/>
      <c r="P3" s="228"/>
    </row>
    <row r="4" spans="1:17" ht="79.5" x14ac:dyDescent="0.25">
      <c r="A4" s="141">
        <v>1</v>
      </c>
      <c r="B4" s="196" t="s">
        <v>154</v>
      </c>
      <c r="C4" s="143" t="s">
        <v>219</v>
      </c>
      <c r="D4" s="144">
        <v>1036632034</v>
      </c>
      <c r="E4" s="145" t="s">
        <v>15</v>
      </c>
      <c r="F4" s="146">
        <v>43115</v>
      </c>
      <c r="G4" s="147" t="s">
        <v>13</v>
      </c>
      <c r="H4" s="175">
        <v>43260</v>
      </c>
      <c r="I4" s="148">
        <v>9490000</v>
      </c>
      <c r="J4" s="149"/>
      <c r="K4" s="148">
        <f>1950000+1950000+1950000+1950000+1690000</f>
        <v>9490000</v>
      </c>
      <c r="L4" s="186">
        <f t="shared" ref="L4" si="0">I4-K4</f>
        <v>0</v>
      </c>
      <c r="M4" s="151">
        <v>25010101112</v>
      </c>
      <c r="N4" s="106" t="s">
        <v>250</v>
      </c>
      <c r="O4" s="184" t="s">
        <v>367</v>
      </c>
      <c r="P4" s="184" t="s">
        <v>368</v>
      </c>
    </row>
    <row r="5" spans="1:17" ht="79.5" x14ac:dyDescent="0.25">
      <c r="A5" s="2">
        <v>2</v>
      </c>
      <c r="B5" s="196" t="s">
        <v>155</v>
      </c>
      <c r="C5" s="143" t="s">
        <v>219</v>
      </c>
      <c r="D5" s="154">
        <v>15326397</v>
      </c>
      <c r="E5" s="145" t="s">
        <v>16</v>
      </c>
      <c r="F5" s="146">
        <v>43115</v>
      </c>
      <c r="G5" s="147" t="s">
        <v>13</v>
      </c>
      <c r="H5" s="175">
        <v>43260</v>
      </c>
      <c r="I5" s="148">
        <v>9490000</v>
      </c>
      <c r="J5" s="149"/>
      <c r="K5" s="148">
        <f>1950000+1950000+1950000+1950000+1690000</f>
        <v>9490000</v>
      </c>
      <c r="L5" s="186">
        <f>I5-K5</f>
        <v>0</v>
      </c>
      <c r="M5" s="151">
        <v>25010101112</v>
      </c>
      <c r="N5" s="106" t="s">
        <v>250</v>
      </c>
      <c r="O5" s="183" t="s">
        <v>367</v>
      </c>
      <c r="P5" s="184" t="s">
        <v>375</v>
      </c>
      <c r="Q5" t="s">
        <v>333</v>
      </c>
    </row>
    <row r="6" spans="1:17" ht="68.25" x14ac:dyDescent="0.25">
      <c r="A6" s="2">
        <v>3</v>
      </c>
      <c r="B6" s="196" t="s">
        <v>156</v>
      </c>
      <c r="C6" s="143" t="s">
        <v>244</v>
      </c>
      <c r="D6" s="154">
        <v>43164057</v>
      </c>
      <c r="E6" s="155" t="s">
        <v>17</v>
      </c>
      <c r="F6" s="146">
        <v>43115</v>
      </c>
      <c r="G6" s="147" t="s">
        <v>13</v>
      </c>
      <c r="H6" s="175">
        <v>43260</v>
      </c>
      <c r="I6" s="148">
        <v>7543333</v>
      </c>
      <c r="J6" s="149"/>
      <c r="K6" s="148">
        <f t="shared" ref="K6:K14" si="1">1550000+1550000+1550000+1550000+1343333</f>
        <v>7543333</v>
      </c>
      <c r="L6" s="186">
        <f t="shared" ref="L6:L7" si="2">I6-K6</f>
        <v>0</v>
      </c>
      <c r="M6" s="151">
        <v>25010101112</v>
      </c>
      <c r="N6" s="106" t="s">
        <v>250</v>
      </c>
      <c r="O6" s="183" t="s">
        <v>373</v>
      </c>
      <c r="P6" s="184" t="s">
        <v>374</v>
      </c>
    </row>
    <row r="7" spans="1:17" ht="68.25" x14ac:dyDescent="0.25">
      <c r="A7" s="2">
        <v>4</v>
      </c>
      <c r="B7" s="196" t="s">
        <v>157</v>
      </c>
      <c r="C7" s="143" t="s">
        <v>244</v>
      </c>
      <c r="D7" s="156">
        <v>71291387</v>
      </c>
      <c r="E7" s="147" t="s">
        <v>18</v>
      </c>
      <c r="F7" s="146">
        <v>43115</v>
      </c>
      <c r="G7" s="147" t="s">
        <v>13</v>
      </c>
      <c r="H7" s="175">
        <v>43260</v>
      </c>
      <c r="I7" s="148">
        <v>7543333</v>
      </c>
      <c r="J7" s="149"/>
      <c r="K7" s="148">
        <f t="shared" si="1"/>
        <v>7543333</v>
      </c>
      <c r="L7" s="186">
        <f t="shared" si="2"/>
        <v>0</v>
      </c>
      <c r="M7" s="151">
        <v>25010101112</v>
      </c>
      <c r="N7" s="106" t="s">
        <v>250</v>
      </c>
      <c r="O7" s="183" t="s">
        <v>367</v>
      </c>
      <c r="P7" s="184" t="s">
        <v>375</v>
      </c>
    </row>
    <row r="8" spans="1:17" ht="68.25" x14ac:dyDescent="0.25">
      <c r="A8" s="2">
        <v>5</v>
      </c>
      <c r="B8" s="196" t="s">
        <v>158</v>
      </c>
      <c r="C8" s="143" t="s">
        <v>244</v>
      </c>
      <c r="D8" s="154">
        <v>1036633219</v>
      </c>
      <c r="E8" s="147" t="s">
        <v>19</v>
      </c>
      <c r="F8" s="146">
        <v>43115</v>
      </c>
      <c r="G8" s="147" t="s">
        <v>13</v>
      </c>
      <c r="H8" s="175">
        <v>43260</v>
      </c>
      <c r="I8" s="148">
        <v>7543333</v>
      </c>
      <c r="J8" s="157"/>
      <c r="K8" s="148">
        <f t="shared" si="1"/>
        <v>7543333</v>
      </c>
      <c r="L8" s="186">
        <f>I8-K8</f>
        <v>0</v>
      </c>
      <c r="M8" s="158">
        <v>25010101112</v>
      </c>
      <c r="N8" s="106" t="s">
        <v>250</v>
      </c>
      <c r="O8" s="183" t="s">
        <v>367</v>
      </c>
      <c r="P8" s="184" t="s">
        <v>375</v>
      </c>
    </row>
    <row r="9" spans="1:17" ht="68.25" x14ac:dyDescent="0.25">
      <c r="A9" s="2">
        <v>6</v>
      </c>
      <c r="B9" s="196" t="s">
        <v>159</v>
      </c>
      <c r="C9" s="143" t="s">
        <v>244</v>
      </c>
      <c r="D9" s="156">
        <v>70507928</v>
      </c>
      <c r="E9" s="147" t="s">
        <v>20</v>
      </c>
      <c r="F9" s="146">
        <v>43115</v>
      </c>
      <c r="G9" s="147" t="s">
        <v>13</v>
      </c>
      <c r="H9" s="175">
        <v>43260</v>
      </c>
      <c r="I9" s="148">
        <v>7543333</v>
      </c>
      <c r="J9" s="157"/>
      <c r="K9" s="148">
        <f t="shared" si="1"/>
        <v>7543333</v>
      </c>
      <c r="L9" s="186">
        <f>I9-K9</f>
        <v>0</v>
      </c>
      <c r="M9" s="158">
        <v>25010101112</v>
      </c>
      <c r="N9" s="106" t="s">
        <v>250</v>
      </c>
      <c r="O9" s="183" t="s">
        <v>367</v>
      </c>
      <c r="P9" s="184" t="s">
        <v>375</v>
      </c>
    </row>
    <row r="10" spans="1:17" ht="68.25" x14ac:dyDescent="0.25">
      <c r="A10" s="160">
        <v>7</v>
      </c>
      <c r="B10" s="196" t="s">
        <v>160</v>
      </c>
      <c r="C10" s="143" t="s">
        <v>244</v>
      </c>
      <c r="D10" s="154">
        <v>71730568</v>
      </c>
      <c r="E10" s="147" t="s">
        <v>21</v>
      </c>
      <c r="F10" s="146">
        <v>43115</v>
      </c>
      <c r="G10" s="147" t="s">
        <v>13</v>
      </c>
      <c r="H10" s="175">
        <v>43260</v>
      </c>
      <c r="I10" s="148">
        <v>7543333</v>
      </c>
      <c r="J10" s="149"/>
      <c r="K10" s="148">
        <f t="shared" si="1"/>
        <v>7543333</v>
      </c>
      <c r="L10" s="186">
        <f>I10-K10</f>
        <v>0</v>
      </c>
      <c r="M10" s="158">
        <v>25010101112</v>
      </c>
      <c r="N10" s="106" t="s">
        <v>250</v>
      </c>
      <c r="O10" s="183" t="s">
        <v>367</v>
      </c>
      <c r="P10" s="184" t="s">
        <v>375</v>
      </c>
    </row>
    <row r="11" spans="1:17" ht="68.25" x14ac:dyDescent="0.25">
      <c r="A11" s="2">
        <v>8</v>
      </c>
      <c r="B11" s="196" t="s">
        <v>161</v>
      </c>
      <c r="C11" s="143" t="s">
        <v>244</v>
      </c>
      <c r="D11" s="156">
        <v>70875494</v>
      </c>
      <c r="E11" s="152" t="s">
        <v>22</v>
      </c>
      <c r="F11" s="146">
        <v>43115</v>
      </c>
      <c r="G11" s="147" t="s">
        <v>13</v>
      </c>
      <c r="H11" s="175">
        <v>43260</v>
      </c>
      <c r="I11" s="148">
        <v>7543333</v>
      </c>
      <c r="J11" s="157"/>
      <c r="K11" s="148">
        <f t="shared" si="1"/>
        <v>7543333</v>
      </c>
      <c r="L11" s="186">
        <f>I11-K11</f>
        <v>0</v>
      </c>
      <c r="M11" s="158">
        <v>25010101112</v>
      </c>
      <c r="N11" s="106" t="s">
        <v>250</v>
      </c>
      <c r="O11" s="183" t="s">
        <v>373</v>
      </c>
      <c r="P11" s="184" t="s">
        <v>381</v>
      </c>
    </row>
    <row r="12" spans="1:17" ht="68.25" x14ac:dyDescent="0.25">
      <c r="A12" s="2">
        <v>9</v>
      </c>
      <c r="B12" s="196" t="s">
        <v>162</v>
      </c>
      <c r="C12" s="143" t="s">
        <v>244</v>
      </c>
      <c r="D12" s="154">
        <v>43161282</v>
      </c>
      <c r="E12" s="161" t="s">
        <v>23</v>
      </c>
      <c r="F12" s="146">
        <v>43115</v>
      </c>
      <c r="G12" s="147" t="s">
        <v>13</v>
      </c>
      <c r="H12" s="175">
        <v>43260</v>
      </c>
      <c r="I12" s="148">
        <v>7543333</v>
      </c>
      <c r="J12" s="157"/>
      <c r="K12" s="148">
        <f t="shared" si="1"/>
        <v>7543333</v>
      </c>
      <c r="L12" s="186">
        <f t="shared" ref="L12" si="3">I12-K12</f>
        <v>0</v>
      </c>
      <c r="M12" s="158">
        <v>25010101112</v>
      </c>
      <c r="N12" s="106" t="s">
        <v>250</v>
      </c>
      <c r="O12" s="183" t="s">
        <v>367</v>
      </c>
      <c r="P12" s="184" t="s">
        <v>375</v>
      </c>
    </row>
    <row r="13" spans="1:17" ht="68.25" x14ac:dyDescent="0.25">
      <c r="A13" s="2">
        <v>10</v>
      </c>
      <c r="B13" s="196" t="s">
        <v>163</v>
      </c>
      <c r="C13" s="143" t="s">
        <v>244</v>
      </c>
      <c r="D13" s="156">
        <v>42767664</v>
      </c>
      <c r="E13" s="147" t="s">
        <v>24</v>
      </c>
      <c r="F13" s="146">
        <v>43115</v>
      </c>
      <c r="G13" s="147" t="s">
        <v>13</v>
      </c>
      <c r="H13" s="175">
        <v>43260</v>
      </c>
      <c r="I13" s="148">
        <v>7543333</v>
      </c>
      <c r="J13" s="157"/>
      <c r="K13" s="148">
        <f t="shared" si="1"/>
        <v>7543333</v>
      </c>
      <c r="L13" s="186">
        <f>I13-K13</f>
        <v>0</v>
      </c>
      <c r="M13" s="158">
        <v>25010101112</v>
      </c>
      <c r="N13" s="106" t="s">
        <v>250</v>
      </c>
      <c r="O13" s="183" t="s">
        <v>367</v>
      </c>
      <c r="P13" s="184" t="s">
        <v>375</v>
      </c>
    </row>
    <row r="14" spans="1:17" ht="68.25" x14ac:dyDescent="0.25">
      <c r="A14" s="2">
        <v>11</v>
      </c>
      <c r="B14" s="196" t="s">
        <v>164</v>
      </c>
      <c r="C14" s="143" t="s">
        <v>244</v>
      </c>
      <c r="D14" s="154">
        <v>1036654116</v>
      </c>
      <c r="E14" s="147" t="s">
        <v>25</v>
      </c>
      <c r="F14" s="146">
        <v>43115</v>
      </c>
      <c r="G14" s="147" t="s">
        <v>13</v>
      </c>
      <c r="H14" s="175">
        <v>43260</v>
      </c>
      <c r="I14" s="148">
        <v>7543333</v>
      </c>
      <c r="J14" s="157"/>
      <c r="K14" s="148">
        <f t="shared" si="1"/>
        <v>7543333</v>
      </c>
      <c r="L14" s="186">
        <f>I14-K14</f>
        <v>0</v>
      </c>
      <c r="M14" s="158">
        <v>25010101112</v>
      </c>
      <c r="N14" s="106" t="s">
        <v>250</v>
      </c>
      <c r="O14" s="183" t="s">
        <v>373</v>
      </c>
      <c r="P14" s="184" t="s">
        <v>381</v>
      </c>
    </row>
    <row r="15" spans="1:17" ht="68.25" x14ac:dyDescent="0.25">
      <c r="A15" s="2">
        <v>12</v>
      </c>
      <c r="B15" s="196" t="s">
        <v>165</v>
      </c>
      <c r="C15" s="143" t="s">
        <v>244</v>
      </c>
      <c r="D15" s="162">
        <v>98626671</v>
      </c>
      <c r="E15" s="147" t="s">
        <v>27</v>
      </c>
      <c r="F15" s="146">
        <v>43115</v>
      </c>
      <c r="G15" s="147" t="s">
        <v>13</v>
      </c>
      <c r="H15" s="175">
        <v>43260</v>
      </c>
      <c r="I15" s="148">
        <v>7543333</v>
      </c>
      <c r="J15" s="149"/>
      <c r="K15" s="148">
        <f t="shared" ref="K15:K20" si="4">1550000+1550000+1550000+1550000+1343333</f>
        <v>7543333</v>
      </c>
      <c r="L15" s="186">
        <f t="shared" ref="L15:L17" si="5">I15-K15</f>
        <v>0</v>
      </c>
      <c r="M15" s="158">
        <v>25010101112</v>
      </c>
      <c r="N15" s="106" t="s">
        <v>250</v>
      </c>
      <c r="O15" s="183" t="s">
        <v>373</v>
      </c>
      <c r="P15" s="184" t="s">
        <v>375</v>
      </c>
    </row>
    <row r="16" spans="1:17" ht="68.25" x14ac:dyDescent="0.25">
      <c r="A16" s="2">
        <v>13</v>
      </c>
      <c r="B16" s="196" t="s">
        <v>166</v>
      </c>
      <c r="C16" s="143" t="s">
        <v>244</v>
      </c>
      <c r="D16" s="154">
        <v>71877324</v>
      </c>
      <c r="E16" s="147" t="s">
        <v>28</v>
      </c>
      <c r="F16" s="146">
        <v>43115</v>
      </c>
      <c r="G16" s="147" t="s">
        <v>13</v>
      </c>
      <c r="H16" s="175">
        <v>43260</v>
      </c>
      <c r="I16" s="148">
        <v>7543333</v>
      </c>
      <c r="J16" s="157"/>
      <c r="K16" s="148">
        <f t="shared" si="4"/>
        <v>7543333</v>
      </c>
      <c r="L16" s="186">
        <f t="shared" si="5"/>
        <v>0</v>
      </c>
      <c r="M16" s="158">
        <v>25010101112</v>
      </c>
      <c r="N16" s="106" t="s">
        <v>250</v>
      </c>
      <c r="O16" s="183" t="s">
        <v>373</v>
      </c>
      <c r="P16" s="184" t="s">
        <v>375</v>
      </c>
    </row>
    <row r="17" spans="1:16" ht="68.25" x14ac:dyDescent="0.25">
      <c r="A17" s="2">
        <v>14</v>
      </c>
      <c r="B17" s="196" t="s">
        <v>167</v>
      </c>
      <c r="C17" s="143" t="s">
        <v>244</v>
      </c>
      <c r="D17" s="156">
        <v>1128461196</v>
      </c>
      <c r="E17" s="163" t="s">
        <v>29</v>
      </c>
      <c r="F17" s="146">
        <v>43115</v>
      </c>
      <c r="G17" s="147" t="s">
        <v>13</v>
      </c>
      <c r="H17" s="175">
        <v>43260</v>
      </c>
      <c r="I17" s="148">
        <v>7543333</v>
      </c>
      <c r="J17" s="149"/>
      <c r="K17" s="148">
        <f t="shared" si="4"/>
        <v>7543333</v>
      </c>
      <c r="L17" s="186">
        <f t="shared" si="5"/>
        <v>0</v>
      </c>
      <c r="M17" s="158">
        <v>25010101112</v>
      </c>
      <c r="N17" s="106" t="s">
        <v>250</v>
      </c>
      <c r="O17" s="183" t="s">
        <v>373</v>
      </c>
      <c r="P17" s="184" t="s">
        <v>374</v>
      </c>
    </row>
    <row r="18" spans="1:16" ht="77.25" customHeight="1" x14ac:dyDescent="0.25">
      <c r="A18" s="2">
        <v>15</v>
      </c>
      <c r="B18" s="196" t="s">
        <v>168</v>
      </c>
      <c r="C18" s="143" t="s">
        <v>244</v>
      </c>
      <c r="D18" s="154">
        <v>8010839</v>
      </c>
      <c r="E18" s="147" t="s">
        <v>30</v>
      </c>
      <c r="F18" s="146">
        <v>43115</v>
      </c>
      <c r="G18" s="147" t="s">
        <v>13</v>
      </c>
      <c r="H18" s="175">
        <v>43260</v>
      </c>
      <c r="I18" s="148">
        <v>7543333</v>
      </c>
      <c r="J18" s="157"/>
      <c r="K18" s="148">
        <f t="shared" si="4"/>
        <v>7543333</v>
      </c>
      <c r="L18" s="186">
        <f t="shared" ref="L18:L19" si="6">I18-K18</f>
        <v>0</v>
      </c>
      <c r="M18" s="158">
        <v>25010101112</v>
      </c>
      <c r="N18" s="106" t="s">
        <v>250</v>
      </c>
      <c r="O18" s="183" t="s">
        <v>367</v>
      </c>
      <c r="P18" s="184" t="s">
        <v>368</v>
      </c>
    </row>
    <row r="19" spans="1:16" ht="72.75" customHeight="1" x14ac:dyDescent="0.25">
      <c r="A19" s="2">
        <v>16</v>
      </c>
      <c r="B19" s="196" t="s">
        <v>169</v>
      </c>
      <c r="C19" s="143" t="s">
        <v>244</v>
      </c>
      <c r="D19" s="154">
        <v>11791686</v>
      </c>
      <c r="E19" s="184" t="s">
        <v>372</v>
      </c>
      <c r="F19" s="146">
        <v>43115</v>
      </c>
      <c r="G19" s="147" t="s">
        <v>13</v>
      </c>
      <c r="H19" s="175">
        <v>43260</v>
      </c>
      <c r="I19" s="148">
        <v>7543333</v>
      </c>
      <c r="J19" s="164"/>
      <c r="K19" s="148">
        <f t="shared" si="4"/>
        <v>7543333</v>
      </c>
      <c r="L19" s="186">
        <f t="shared" si="6"/>
        <v>0</v>
      </c>
      <c r="M19" s="158">
        <v>25010101112</v>
      </c>
      <c r="N19" s="106" t="s">
        <v>250</v>
      </c>
      <c r="O19" s="183" t="s">
        <v>373</v>
      </c>
      <c r="P19" s="184" t="s">
        <v>374</v>
      </c>
    </row>
    <row r="20" spans="1:16" ht="68.25" x14ac:dyDescent="0.25">
      <c r="A20" s="2">
        <v>17</v>
      </c>
      <c r="B20" s="196" t="s">
        <v>170</v>
      </c>
      <c r="C20" s="143" t="s">
        <v>244</v>
      </c>
      <c r="D20" s="154">
        <v>98523509</v>
      </c>
      <c r="E20" s="153" t="s">
        <v>359</v>
      </c>
      <c r="F20" s="146">
        <v>43115</v>
      </c>
      <c r="G20" s="147" t="s">
        <v>13</v>
      </c>
      <c r="H20" s="175">
        <v>43260</v>
      </c>
      <c r="I20" s="148">
        <v>7543333</v>
      </c>
      <c r="J20" s="164"/>
      <c r="K20" s="148">
        <f t="shared" si="4"/>
        <v>7543333</v>
      </c>
      <c r="L20" s="186">
        <f t="shared" ref="L20" si="7">I20-K20</f>
        <v>0</v>
      </c>
      <c r="M20" s="158">
        <v>25010101112</v>
      </c>
      <c r="N20" s="106" t="s">
        <v>250</v>
      </c>
      <c r="O20" s="183" t="s">
        <v>367</v>
      </c>
      <c r="P20" s="184" t="s">
        <v>375</v>
      </c>
    </row>
    <row r="21" spans="1:16" ht="68.25" x14ac:dyDescent="0.25">
      <c r="A21" s="2">
        <v>18</v>
      </c>
      <c r="B21" s="196" t="s">
        <v>171</v>
      </c>
      <c r="C21" s="143" t="s">
        <v>244</v>
      </c>
      <c r="D21" s="162">
        <v>70851565</v>
      </c>
      <c r="E21" s="147" t="s">
        <v>214</v>
      </c>
      <c r="F21" s="146">
        <v>43115</v>
      </c>
      <c r="G21" s="147" t="s">
        <v>13</v>
      </c>
      <c r="H21" s="175">
        <v>43260</v>
      </c>
      <c r="I21" s="148">
        <v>7543333</v>
      </c>
      <c r="J21" s="166"/>
      <c r="K21" s="148">
        <f>1550000+1550000+1550000+1550000+1343333</f>
        <v>7543333</v>
      </c>
      <c r="L21" s="186">
        <f t="shared" ref="L21:L35" si="8">I21-K21</f>
        <v>0</v>
      </c>
      <c r="M21" s="158">
        <v>25010101112</v>
      </c>
      <c r="N21" s="106" t="s">
        <v>250</v>
      </c>
      <c r="O21" s="183" t="s">
        <v>373</v>
      </c>
      <c r="P21" s="184" t="s">
        <v>381</v>
      </c>
    </row>
    <row r="22" spans="1:16" ht="78.75" x14ac:dyDescent="0.25">
      <c r="A22" s="2">
        <v>19</v>
      </c>
      <c r="B22" s="196" t="s">
        <v>172</v>
      </c>
      <c r="C22" s="143" t="s">
        <v>244</v>
      </c>
      <c r="D22" s="154">
        <v>71293401</v>
      </c>
      <c r="E22" s="184" t="s">
        <v>364</v>
      </c>
      <c r="F22" s="146">
        <v>43115</v>
      </c>
      <c r="G22" s="147" t="s">
        <v>13</v>
      </c>
      <c r="H22" s="175">
        <v>43260</v>
      </c>
      <c r="I22" s="148">
        <v>7543333</v>
      </c>
      <c r="J22" s="149"/>
      <c r="K22" s="148">
        <f>1550000+1550000+1550000+1550000+1343333</f>
        <v>7543333</v>
      </c>
      <c r="L22" s="186">
        <f t="shared" si="8"/>
        <v>0</v>
      </c>
      <c r="M22" s="158">
        <v>25010101112</v>
      </c>
      <c r="N22" s="106" t="s">
        <v>250</v>
      </c>
      <c r="O22" s="183" t="s">
        <v>367</v>
      </c>
      <c r="P22" s="184" t="s">
        <v>369</v>
      </c>
    </row>
    <row r="23" spans="1:16" ht="68.25" x14ac:dyDescent="0.25">
      <c r="A23" s="2">
        <v>20</v>
      </c>
      <c r="B23" s="196" t="s">
        <v>173</v>
      </c>
      <c r="C23" s="143" t="s">
        <v>244</v>
      </c>
      <c r="D23" s="154">
        <v>98622662</v>
      </c>
      <c r="E23" s="184" t="s">
        <v>365</v>
      </c>
      <c r="F23" s="146">
        <v>43115</v>
      </c>
      <c r="G23" s="147" t="s">
        <v>13</v>
      </c>
      <c r="H23" s="175">
        <v>43260</v>
      </c>
      <c r="I23" s="148">
        <v>7543333</v>
      </c>
      <c r="J23" s="149"/>
      <c r="K23" s="148">
        <f>1550000+1550000+1550000+1550000+1343333</f>
        <v>7543333</v>
      </c>
      <c r="L23" s="186">
        <f t="shared" si="8"/>
        <v>0</v>
      </c>
      <c r="M23" s="158">
        <v>25010101112</v>
      </c>
      <c r="N23" s="106" t="s">
        <v>250</v>
      </c>
      <c r="O23" s="183" t="s">
        <v>373</v>
      </c>
      <c r="P23" s="184" t="s">
        <v>375</v>
      </c>
    </row>
    <row r="24" spans="1:16" ht="112.5" x14ac:dyDescent="0.25">
      <c r="A24" s="2">
        <v>21</v>
      </c>
      <c r="B24" s="196" t="s">
        <v>174</v>
      </c>
      <c r="C24" s="187" t="s">
        <v>216</v>
      </c>
      <c r="D24" s="154">
        <v>1152688805</v>
      </c>
      <c r="E24" s="147" t="s">
        <v>215</v>
      </c>
      <c r="F24" s="146">
        <v>43115</v>
      </c>
      <c r="G24" s="147" t="s">
        <v>217</v>
      </c>
      <c r="H24" s="185" t="s">
        <v>360</v>
      </c>
      <c r="I24" s="148">
        <v>11036666</v>
      </c>
      <c r="J24" s="157">
        <f>5303333</f>
        <v>5303333</v>
      </c>
      <c r="K24" s="148">
        <f>2436666+4300000+4300000+5303333</f>
        <v>16339999</v>
      </c>
      <c r="L24" s="186">
        <f>I24-K24+J24</f>
        <v>0</v>
      </c>
      <c r="M24" s="158">
        <v>24010100101</v>
      </c>
      <c r="N24" s="106" t="s">
        <v>250</v>
      </c>
      <c r="O24" s="183" t="s">
        <v>376</v>
      </c>
      <c r="P24" s="184" t="s">
        <v>377</v>
      </c>
    </row>
    <row r="25" spans="1:16" ht="56.25" x14ac:dyDescent="0.25">
      <c r="A25" s="2">
        <v>22</v>
      </c>
      <c r="B25" s="197" t="s">
        <v>175</v>
      </c>
      <c r="C25" s="143" t="s">
        <v>218</v>
      </c>
      <c r="D25" s="154">
        <v>98595274</v>
      </c>
      <c r="E25" s="155" t="s">
        <v>220</v>
      </c>
      <c r="F25" s="146">
        <v>43122</v>
      </c>
      <c r="G25" s="147" t="s">
        <v>36</v>
      </c>
      <c r="H25" s="175">
        <v>43455</v>
      </c>
      <c r="I25" s="148">
        <v>41800000</v>
      </c>
      <c r="J25" s="148"/>
      <c r="K25" s="148">
        <f>3800000+3800000+3800000+3800000+3800000</f>
        <v>19000000</v>
      </c>
      <c r="L25" s="150">
        <f t="shared" si="8"/>
        <v>22800000</v>
      </c>
      <c r="M25" s="158">
        <v>21010202102</v>
      </c>
      <c r="N25" s="159"/>
      <c r="O25" s="183" t="s">
        <v>334</v>
      </c>
      <c r="P25" s="184" t="s">
        <v>335</v>
      </c>
    </row>
    <row r="26" spans="1:16" ht="75" customHeight="1" x14ac:dyDescent="0.25">
      <c r="A26" s="2">
        <v>23</v>
      </c>
      <c r="B26" s="142" t="s">
        <v>176</v>
      </c>
      <c r="C26" s="167" t="s">
        <v>223</v>
      </c>
      <c r="D26" s="154" t="s">
        <v>222</v>
      </c>
      <c r="E26" s="155" t="s">
        <v>221</v>
      </c>
      <c r="F26" s="146">
        <v>43124</v>
      </c>
      <c r="G26" s="147" t="s">
        <v>13</v>
      </c>
      <c r="H26" s="175">
        <v>43262</v>
      </c>
      <c r="I26" s="148">
        <v>24114183</v>
      </c>
      <c r="J26" s="168"/>
      <c r="K26" s="148">
        <f>5204500+5204500+5204500+5204500</f>
        <v>20818000</v>
      </c>
      <c r="L26" s="150">
        <f t="shared" si="8"/>
        <v>3296183</v>
      </c>
      <c r="M26" s="158">
        <v>25010101112</v>
      </c>
      <c r="N26" s="159"/>
      <c r="O26" s="183" t="s">
        <v>336</v>
      </c>
      <c r="P26" s="184" t="s">
        <v>337</v>
      </c>
    </row>
    <row r="27" spans="1:16" ht="68.25" x14ac:dyDescent="0.25">
      <c r="A27" s="2">
        <v>24</v>
      </c>
      <c r="B27" s="197" t="s">
        <v>177</v>
      </c>
      <c r="C27" s="169" t="s">
        <v>224</v>
      </c>
      <c r="D27" s="154" t="s">
        <v>225</v>
      </c>
      <c r="E27" s="170" t="s">
        <v>226</v>
      </c>
      <c r="F27" s="146">
        <v>43124</v>
      </c>
      <c r="G27" s="180" t="s">
        <v>79</v>
      </c>
      <c r="H27" s="175">
        <v>43457</v>
      </c>
      <c r="I27" s="148">
        <v>8930250</v>
      </c>
      <c r="J27" s="171"/>
      <c r="K27" s="148">
        <v>2435520</v>
      </c>
      <c r="L27" s="150">
        <f t="shared" si="8"/>
        <v>6494730</v>
      </c>
      <c r="M27" s="172">
        <v>21020207102</v>
      </c>
      <c r="N27" s="173"/>
      <c r="O27" s="183" t="s">
        <v>338</v>
      </c>
      <c r="P27" s="184" t="s">
        <v>339</v>
      </c>
    </row>
    <row r="28" spans="1:16" ht="57" x14ac:dyDescent="0.25">
      <c r="A28" s="2">
        <v>25</v>
      </c>
      <c r="B28" s="197" t="s">
        <v>178</v>
      </c>
      <c r="C28" s="174" t="s">
        <v>232</v>
      </c>
      <c r="D28" s="154">
        <v>53084303</v>
      </c>
      <c r="E28" s="147" t="s">
        <v>227</v>
      </c>
      <c r="F28" s="146">
        <v>43126</v>
      </c>
      <c r="G28" s="152" t="s">
        <v>361</v>
      </c>
      <c r="H28" s="175">
        <v>43462</v>
      </c>
      <c r="I28" s="148">
        <v>35600000</v>
      </c>
      <c r="J28" s="176"/>
      <c r="K28" s="148">
        <f>3560000+3560000+3560000+3560000+3560000</f>
        <v>17800000</v>
      </c>
      <c r="L28" s="150">
        <f t="shared" si="8"/>
        <v>17800000</v>
      </c>
      <c r="M28" s="172">
        <v>21010202102</v>
      </c>
      <c r="N28" s="176"/>
      <c r="O28" s="183" t="s">
        <v>340</v>
      </c>
      <c r="P28" s="184" t="s">
        <v>341</v>
      </c>
    </row>
    <row r="29" spans="1:16" ht="68.25" x14ac:dyDescent="0.25">
      <c r="A29" s="2">
        <v>26</v>
      </c>
      <c r="B29" s="196" t="s">
        <v>179</v>
      </c>
      <c r="C29" s="143" t="s">
        <v>231</v>
      </c>
      <c r="D29" s="154" t="s">
        <v>229</v>
      </c>
      <c r="E29" s="147" t="s">
        <v>230</v>
      </c>
      <c r="F29" s="146">
        <v>43126</v>
      </c>
      <c r="G29" s="152" t="s">
        <v>361</v>
      </c>
      <c r="H29" s="175">
        <v>43276</v>
      </c>
      <c r="I29" s="148">
        <v>3500000</v>
      </c>
      <c r="J29" s="176"/>
      <c r="K29" s="148">
        <f>3500000</f>
        <v>3500000</v>
      </c>
      <c r="L29" s="186">
        <f t="shared" si="8"/>
        <v>0</v>
      </c>
      <c r="M29" s="172">
        <v>25010101112</v>
      </c>
      <c r="N29" s="188" t="s">
        <v>388</v>
      </c>
      <c r="O29" s="183" t="s">
        <v>384</v>
      </c>
      <c r="P29" s="184" t="s">
        <v>385</v>
      </c>
    </row>
    <row r="30" spans="1:16" ht="82.5" customHeight="1" x14ac:dyDescent="0.25">
      <c r="A30" s="2">
        <v>27</v>
      </c>
      <c r="B30" s="196" t="s">
        <v>180</v>
      </c>
      <c r="C30" s="143" t="s">
        <v>233</v>
      </c>
      <c r="D30" s="154" t="s">
        <v>234</v>
      </c>
      <c r="E30" s="147" t="s">
        <v>235</v>
      </c>
      <c r="F30" s="146">
        <v>43126</v>
      </c>
      <c r="G30" s="152" t="s">
        <v>361</v>
      </c>
      <c r="H30" s="175">
        <v>43260</v>
      </c>
      <c r="I30" s="148">
        <v>39000000</v>
      </c>
      <c r="J30" s="157">
        <f>11168323</f>
        <v>11168323</v>
      </c>
      <c r="K30" s="148">
        <f>3345562+8726730+14096031+24000000</f>
        <v>50168323</v>
      </c>
      <c r="L30" s="186">
        <f>I30+J30-K30</f>
        <v>0</v>
      </c>
      <c r="M30" s="172">
        <v>25010101112</v>
      </c>
      <c r="N30" s="188" t="s">
        <v>388</v>
      </c>
      <c r="O30" s="183" t="s">
        <v>382</v>
      </c>
      <c r="P30" s="184" t="s">
        <v>383</v>
      </c>
    </row>
    <row r="31" spans="1:16" ht="68.25" x14ac:dyDescent="0.25">
      <c r="A31" s="2">
        <v>28</v>
      </c>
      <c r="B31" s="196" t="s">
        <v>181</v>
      </c>
      <c r="C31" s="143" t="s">
        <v>242</v>
      </c>
      <c r="D31" s="154">
        <v>71293040</v>
      </c>
      <c r="E31" s="147" t="s">
        <v>236</v>
      </c>
      <c r="F31" s="146">
        <v>43126</v>
      </c>
      <c r="G31" s="181" t="s">
        <v>217</v>
      </c>
      <c r="H31" s="175">
        <v>43281</v>
      </c>
      <c r="I31" s="148">
        <v>19760000</v>
      </c>
      <c r="J31" s="176"/>
      <c r="K31" s="148">
        <f>3800000+3800000+3800000+3800000</f>
        <v>15200000</v>
      </c>
      <c r="L31" s="150">
        <f t="shared" si="8"/>
        <v>4560000</v>
      </c>
      <c r="M31" s="172">
        <v>24010100101</v>
      </c>
      <c r="N31" s="106" t="s">
        <v>250</v>
      </c>
      <c r="O31" s="183" t="s">
        <v>423</v>
      </c>
      <c r="P31" s="184" t="s">
        <v>424</v>
      </c>
    </row>
    <row r="32" spans="1:16" ht="71.25" customHeight="1" x14ac:dyDescent="0.25">
      <c r="A32" s="2">
        <v>29</v>
      </c>
      <c r="B32" s="196" t="s">
        <v>182</v>
      </c>
      <c r="C32" s="143" t="s">
        <v>241</v>
      </c>
      <c r="D32" s="144">
        <v>1036655805</v>
      </c>
      <c r="E32" s="145" t="s">
        <v>237</v>
      </c>
      <c r="F32" s="146">
        <v>43126</v>
      </c>
      <c r="G32" s="147" t="s">
        <v>13</v>
      </c>
      <c r="H32" s="175">
        <v>43260</v>
      </c>
      <c r="I32" s="148">
        <v>8775000</v>
      </c>
      <c r="J32" s="149"/>
      <c r="K32" s="148">
        <f>1950000+1950000+1950000+1950000+975000</f>
        <v>8775000</v>
      </c>
      <c r="L32" s="186">
        <f t="shared" si="8"/>
        <v>0</v>
      </c>
      <c r="M32" s="151">
        <v>25010101112</v>
      </c>
      <c r="N32" s="106" t="s">
        <v>250</v>
      </c>
      <c r="O32" s="183" t="s">
        <v>370</v>
      </c>
      <c r="P32" s="184" t="s">
        <v>371</v>
      </c>
    </row>
    <row r="33" spans="1:16" ht="92.25" customHeight="1" x14ac:dyDescent="0.25">
      <c r="A33" s="2">
        <v>30</v>
      </c>
      <c r="B33" s="196" t="s">
        <v>183</v>
      </c>
      <c r="C33" s="143" t="s">
        <v>240</v>
      </c>
      <c r="D33" s="154">
        <v>1036661565</v>
      </c>
      <c r="E33" s="147" t="s">
        <v>238</v>
      </c>
      <c r="F33" s="146">
        <v>43126</v>
      </c>
      <c r="G33" s="147" t="s">
        <v>13</v>
      </c>
      <c r="H33" s="175">
        <v>43260</v>
      </c>
      <c r="I33" s="148">
        <v>11250000</v>
      </c>
      <c r="J33" s="176"/>
      <c r="K33" s="148">
        <f>2500000+2500000+2500000+2500000+1250000</f>
        <v>11250000</v>
      </c>
      <c r="L33" s="186">
        <f t="shared" si="8"/>
        <v>0</v>
      </c>
      <c r="M33" s="151">
        <v>25010101112</v>
      </c>
      <c r="N33" s="106" t="s">
        <v>250</v>
      </c>
      <c r="O33" s="183" t="s">
        <v>370</v>
      </c>
      <c r="P33" s="184" t="s">
        <v>370</v>
      </c>
    </row>
    <row r="34" spans="1:16" ht="51.75" customHeight="1" x14ac:dyDescent="0.25">
      <c r="A34" s="2">
        <v>31</v>
      </c>
      <c r="B34" s="196" t="s">
        <v>184</v>
      </c>
      <c r="C34" s="143" t="s">
        <v>239</v>
      </c>
      <c r="D34" s="154">
        <v>1128386061</v>
      </c>
      <c r="E34" s="147" t="s">
        <v>243</v>
      </c>
      <c r="F34" s="146">
        <v>43126</v>
      </c>
      <c r="G34" s="147" t="s">
        <v>79</v>
      </c>
      <c r="H34" s="175">
        <v>43281</v>
      </c>
      <c r="I34" s="148">
        <v>19760000</v>
      </c>
      <c r="J34" s="176"/>
      <c r="K34" s="148">
        <f>3800000+3800000+3800000+3800000+4560000</f>
        <v>19760000</v>
      </c>
      <c r="L34" s="186">
        <f t="shared" si="8"/>
        <v>0</v>
      </c>
      <c r="M34" s="177">
        <v>21010202102</v>
      </c>
      <c r="N34" s="106" t="s">
        <v>250</v>
      </c>
      <c r="O34" s="183" t="s">
        <v>425</v>
      </c>
      <c r="P34" s="184" t="s">
        <v>426</v>
      </c>
    </row>
    <row r="35" spans="1:16" ht="68.25" x14ac:dyDescent="0.25">
      <c r="A35" s="2">
        <v>32</v>
      </c>
      <c r="B35" s="196" t="s">
        <v>185</v>
      </c>
      <c r="C35" s="143" t="s">
        <v>244</v>
      </c>
      <c r="D35" s="154">
        <v>1036602968</v>
      </c>
      <c r="E35" s="178" t="s">
        <v>245</v>
      </c>
      <c r="F35" s="146">
        <v>43129</v>
      </c>
      <c r="G35" s="147" t="s">
        <v>13</v>
      </c>
      <c r="H35" s="175">
        <v>43260</v>
      </c>
      <c r="I35" s="148">
        <v>6820000</v>
      </c>
      <c r="J35" s="149"/>
      <c r="K35" s="148">
        <f>1550000+1550000+1550000+1550000+620000</f>
        <v>6820000</v>
      </c>
      <c r="L35" s="186">
        <f t="shared" si="8"/>
        <v>0</v>
      </c>
      <c r="M35" s="158">
        <v>25010101112</v>
      </c>
      <c r="N35" s="106" t="s">
        <v>250</v>
      </c>
      <c r="O35" s="183" t="s">
        <v>379</v>
      </c>
      <c r="P35" s="184" t="s">
        <v>380</v>
      </c>
    </row>
    <row r="36" spans="1:16" ht="105.75" customHeight="1" x14ac:dyDescent="0.25">
      <c r="A36" s="2">
        <v>33</v>
      </c>
      <c r="B36" s="197" t="s">
        <v>186</v>
      </c>
      <c r="C36" s="143" t="s">
        <v>258</v>
      </c>
      <c r="D36" s="165" t="s">
        <v>259</v>
      </c>
      <c r="E36" s="170" t="s">
        <v>260</v>
      </c>
      <c r="F36" s="146">
        <v>43154</v>
      </c>
      <c r="G36" s="147" t="s">
        <v>366</v>
      </c>
      <c r="H36" s="175">
        <v>43462</v>
      </c>
      <c r="I36" s="148"/>
      <c r="J36" s="176"/>
      <c r="K36" s="148">
        <f>6632467+6833451</f>
        <v>13465918</v>
      </c>
      <c r="L36" s="150">
        <f>I36+K36</f>
        <v>13465918</v>
      </c>
      <c r="M36" s="172">
        <v>22030100108</v>
      </c>
      <c r="N36" s="176"/>
      <c r="O36" s="183" t="s">
        <v>343</v>
      </c>
      <c r="P36" s="184" t="s">
        <v>342</v>
      </c>
    </row>
    <row r="37" spans="1:16" ht="45.75" x14ac:dyDescent="0.25">
      <c r="A37" s="2">
        <v>34</v>
      </c>
      <c r="B37" s="142" t="s">
        <v>187</v>
      </c>
      <c r="C37" s="143" t="s">
        <v>344</v>
      </c>
      <c r="D37" s="165" t="s">
        <v>345</v>
      </c>
      <c r="E37" s="179" t="s">
        <v>346</v>
      </c>
      <c r="F37" s="146">
        <v>43194</v>
      </c>
      <c r="G37" s="143" t="s">
        <v>41</v>
      </c>
      <c r="H37" s="175">
        <v>43285</v>
      </c>
      <c r="I37" s="215">
        <v>356950000</v>
      </c>
      <c r="J37" s="176"/>
      <c r="K37" s="148">
        <f>118983333+118983333</f>
        <v>237966666</v>
      </c>
      <c r="L37" s="150">
        <f t="shared" ref="L37:L38" si="9">I37-K37</f>
        <v>118983334</v>
      </c>
      <c r="M37" s="172">
        <v>25010102119</v>
      </c>
      <c r="N37" s="176"/>
      <c r="O37" s="183" t="s">
        <v>347</v>
      </c>
      <c r="P37" s="183" t="s">
        <v>348</v>
      </c>
    </row>
    <row r="38" spans="1:16" ht="60" customHeight="1" x14ac:dyDescent="0.25">
      <c r="A38" s="2">
        <v>35</v>
      </c>
      <c r="B38" s="142" t="s">
        <v>188</v>
      </c>
      <c r="C38" s="143" t="s">
        <v>349</v>
      </c>
      <c r="D38" s="165" t="s">
        <v>350</v>
      </c>
      <c r="E38" s="147" t="s">
        <v>351</v>
      </c>
      <c r="F38" s="146">
        <v>43196</v>
      </c>
      <c r="G38" s="147" t="s">
        <v>228</v>
      </c>
      <c r="H38" s="146">
        <v>43301</v>
      </c>
      <c r="I38" s="213">
        <v>321956880</v>
      </c>
      <c r="J38" s="214"/>
      <c r="K38" s="148">
        <f>107318960+107318960+107318960</f>
        <v>321956880</v>
      </c>
      <c r="L38" s="186">
        <f t="shared" si="9"/>
        <v>0</v>
      </c>
      <c r="M38" s="172">
        <v>25010103120</v>
      </c>
      <c r="N38" s="176"/>
      <c r="O38" s="183" t="s">
        <v>352</v>
      </c>
      <c r="P38" s="183" t="s">
        <v>353</v>
      </c>
    </row>
    <row r="39" spans="1:16" ht="42" customHeight="1" x14ac:dyDescent="0.25">
      <c r="A39" s="223" t="s">
        <v>386</v>
      </c>
      <c r="B39" s="224"/>
      <c r="C39" s="224"/>
      <c r="D39" s="224"/>
      <c r="E39" s="224"/>
      <c r="F39" s="224"/>
      <c r="G39" s="224"/>
      <c r="H39" s="224"/>
      <c r="I39" s="224"/>
      <c r="J39" s="224"/>
      <c r="K39" s="224"/>
      <c r="L39" s="224"/>
      <c r="M39" s="224"/>
      <c r="N39" s="224"/>
      <c r="O39" s="224"/>
      <c r="P39" s="225"/>
    </row>
    <row r="40" spans="1:16" ht="50.25" customHeight="1" x14ac:dyDescent="0.25">
      <c r="A40" s="189" t="s">
        <v>10</v>
      </c>
      <c r="B40" s="190" t="s">
        <v>358</v>
      </c>
      <c r="C40" s="189" t="s">
        <v>1</v>
      </c>
      <c r="D40" s="189" t="s">
        <v>2</v>
      </c>
      <c r="E40" s="189" t="s">
        <v>3</v>
      </c>
      <c r="F40" s="191" t="s">
        <v>354</v>
      </c>
      <c r="G40" s="189" t="s">
        <v>12</v>
      </c>
      <c r="H40" s="192" t="s">
        <v>355</v>
      </c>
      <c r="I40" s="193" t="s">
        <v>356</v>
      </c>
      <c r="J40" s="194" t="s">
        <v>6</v>
      </c>
      <c r="K40" s="193" t="s">
        <v>7</v>
      </c>
      <c r="L40" s="190" t="s">
        <v>357</v>
      </c>
      <c r="M40" s="195" t="s">
        <v>9</v>
      </c>
      <c r="N40" s="190" t="s">
        <v>11</v>
      </c>
      <c r="O40" s="190" t="s">
        <v>261</v>
      </c>
      <c r="P40" s="190" t="s">
        <v>363</v>
      </c>
    </row>
    <row r="41" spans="1:16" ht="69.75" customHeight="1" x14ac:dyDescent="0.25">
      <c r="A41" s="8">
        <v>1</v>
      </c>
      <c r="B41" s="198" t="s">
        <v>189</v>
      </c>
      <c r="C41" s="199" t="s">
        <v>427</v>
      </c>
      <c r="D41" s="200">
        <v>71293040</v>
      </c>
      <c r="E41" s="199" t="s">
        <v>428</v>
      </c>
      <c r="F41" s="202">
        <v>43286</v>
      </c>
      <c r="G41" s="203" t="s">
        <v>429</v>
      </c>
      <c r="H41" s="204">
        <v>43462</v>
      </c>
      <c r="I41" s="210">
        <v>22040000</v>
      </c>
      <c r="J41" s="111"/>
      <c r="K41" s="148">
        <v>2660000</v>
      </c>
      <c r="L41" s="150">
        <f t="shared" ref="L41" si="10">I41-K41</f>
        <v>19380000</v>
      </c>
      <c r="M41" s="102">
        <v>24010100101</v>
      </c>
      <c r="N41" s="111"/>
      <c r="O41" s="183" t="s">
        <v>468</v>
      </c>
      <c r="P41" s="183" t="s">
        <v>469</v>
      </c>
    </row>
    <row r="42" spans="1:16" ht="46.5" x14ac:dyDescent="0.25">
      <c r="A42" s="8">
        <v>2</v>
      </c>
      <c r="B42" s="198" t="s">
        <v>190</v>
      </c>
      <c r="C42" s="199" t="s">
        <v>239</v>
      </c>
      <c r="D42" s="200">
        <v>1101546004</v>
      </c>
      <c r="E42" s="205" t="s">
        <v>430</v>
      </c>
      <c r="F42" s="202">
        <v>43291</v>
      </c>
      <c r="G42" s="203" t="s">
        <v>79</v>
      </c>
      <c r="H42" s="204">
        <v>43462</v>
      </c>
      <c r="I42" s="210">
        <v>21406666</v>
      </c>
      <c r="J42" s="111"/>
      <c r="K42" s="111"/>
      <c r="L42" s="111"/>
      <c r="M42" s="102">
        <v>21010202102</v>
      </c>
      <c r="N42" s="111"/>
      <c r="O42" s="183" t="s">
        <v>471</v>
      </c>
      <c r="P42" s="183" t="s">
        <v>470</v>
      </c>
    </row>
    <row r="43" spans="1:16" ht="69" customHeight="1" x14ac:dyDescent="0.25">
      <c r="A43" s="8">
        <v>3</v>
      </c>
      <c r="B43" s="198" t="s">
        <v>191</v>
      </c>
      <c r="C43" s="199" t="s">
        <v>506</v>
      </c>
      <c r="D43" s="200">
        <v>1036632034</v>
      </c>
      <c r="E43" s="99" t="s">
        <v>431</v>
      </c>
      <c r="F43" s="202">
        <v>43297</v>
      </c>
      <c r="G43" s="203" t="s">
        <v>44</v>
      </c>
      <c r="H43" s="204">
        <v>43462</v>
      </c>
      <c r="I43" s="210">
        <v>10866666</v>
      </c>
      <c r="J43" s="111"/>
      <c r="K43" s="111"/>
      <c r="L43" s="111"/>
      <c r="M43" s="102">
        <v>25010105121</v>
      </c>
      <c r="N43" s="111"/>
      <c r="O43" s="183" t="s">
        <v>472</v>
      </c>
      <c r="P43" s="183" t="s">
        <v>472</v>
      </c>
    </row>
    <row r="44" spans="1:16" ht="64.5" x14ac:dyDescent="0.25">
      <c r="A44" s="8">
        <v>4</v>
      </c>
      <c r="B44" s="198" t="s">
        <v>192</v>
      </c>
      <c r="C44" s="199" t="s">
        <v>507</v>
      </c>
      <c r="D44" s="200">
        <v>15326397</v>
      </c>
      <c r="E44" s="99" t="s">
        <v>432</v>
      </c>
      <c r="F44" s="202">
        <v>43297</v>
      </c>
      <c r="G44" s="203" t="s">
        <v>44</v>
      </c>
      <c r="H44" s="204">
        <v>43462</v>
      </c>
      <c r="I44" s="210">
        <v>10866666</v>
      </c>
      <c r="J44" s="111"/>
      <c r="K44" s="111"/>
      <c r="L44" s="111"/>
      <c r="M44" s="102">
        <v>25010105121</v>
      </c>
      <c r="N44" s="111"/>
      <c r="O44" s="183" t="s">
        <v>472</v>
      </c>
      <c r="P44" s="183" t="s">
        <v>472</v>
      </c>
    </row>
    <row r="45" spans="1:16" ht="48" customHeight="1" x14ac:dyDescent="0.25">
      <c r="A45" s="8">
        <v>5</v>
      </c>
      <c r="B45" s="198" t="s">
        <v>193</v>
      </c>
      <c r="C45" s="199" t="s">
        <v>508</v>
      </c>
      <c r="D45" s="200">
        <v>71291387</v>
      </c>
      <c r="E45" s="99" t="s">
        <v>433</v>
      </c>
      <c r="F45" s="202">
        <v>43297</v>
      </c>
      <c r="G45" s="203" t="s">
        <v>44</v>
      </c>
      <c r="H45" s="204">
        <v>43462</v>
      </c>
      <c r="I45" s="210">
        <v>8693333</v>
      </c>
      <c r="J45" s="111"/>
      <c r="K45" s="111"/>
      <c r="L45" s="111"/>
      <c r="M45" s="102">
        <v>25010105121</v>
      </c>
      <c r="N45" s="111"/>
      <c r="O45" s="183" t="s">
        <v>472</v>
      </c>
      <c r="P45" s="183" t="s">
        <v>472</v>
      </c>
    </row>
    <row r="46" spans="1:16" ht="55.5" x14ac:dyDescent="0.25">
      <c r="A46" s="8">
        <v>6</v>
      </c>
      <c r="B46" s="198" t="s">
        <v>194</v>
      </c>
      <c r="C46" s="199" t="s">
        <v>508</v>
      </c>
      <c r="D46" s="200">
        <v>1036633219</v>
      </c>
      <c r="E46" s="203" t="s">
        <v>434</v>
      </c>
      <c r="F46" s="202">
        <v>43297</v>
      </c>
      <c r="G46" s="203" t="s">
        <v>44</v>
      </c>
      <c r="H46" s="204">
        <v>43462</v>
      </c>
      <c r="I46" s="210">
        <v>8693333</v>
      </c>
      <c r="J46" s="111"/>
      <c r="K46" s="111"/>
      <c r="L46" s="111"/>
      <c r="M46" s="102">
        <v>25010105121</v>
      </c>
      <c r="N46" s="211"/>
      <c r="O46" s="183" t="s">
        <v>472</v>
      </c>
      <c r="P46" s="183" t="s">
        <v>472</v>
      </c>
    </row>
    <row r="47" spans="1:16" ht="55.5" x14ac:dyDescent="0.25">
      <c r="A47" s="8">
        <v>7</v>
      </c>
      <c r="B47" s="198" t="s">
        <v>195</v>
      </c>
      <c r="C47" s="199" t="s">
        <v>508</v>
      </c>
      <c r="D47" s="206">
        <v>70507928</v>
      </c>
      <c r="E47" s="203" t="s">
        <v>20</v>
      </c>
      <c r="F47" s="202">
        <v>43297</v>
      </c>
      <c r="G47" s="203" t="s">
        <v>44</v>
      </c>
      <c r="H47" s="204">
        <v>43462</v>
      </c>
      <c r="I47" s="210">
        <v>8693333</v>
      </c>
      <c r="J47" s="111"/>
      <c r="K47" s="111"/>
      <c r="L47" s="111"/>
      <c r="M47" s="102">
        <v>25010105121</v>
      </c>
      <c r="N47" s="211"/>
      <c r="O47" s="183" t="s">
        <v>472</v>
      </c>
      <c r="P47" s="183" t="s">
        <v>472</v>
      </c>
    </row>
    <row r="48" spans="1:16" ht="55.5" x14ac:dyDescent="0.25">
      <c r="A48" s="8">
        <v>8</v>
      </c>
      <c r="B48" s="198" t="s">
        <v>196</v>
      </c>
      <c r="C48" s="199" t="s">
        <v>508</v>
      </c>
      <c r="D48" s="200">
        <v>71730568</v>
      </c>
      <c r="E48" s="203" t="s">
        <v>21</v>
      </c>
      <c r="F48" s="202">
        <v>43297</v>
      </c>
      <c r="G48" s="203" t="s">
        <v>44</v>
      </c>
      <c r="H48" s="204">
        <v>43462</v>
      </c>
      <c r="I48" s="210">
        <v>8693333</v>
      </c>
      <c r="J48" s="111"/>
      <c r="K48" s="111"/>
      <c r="L48" s="111"/>
      <c r="M48" s="102">
        <v>25010105121</v>
      </c>
      <c r="N48" s="211"/>
      <c r="O48" s="183" t="s">
        <v>472</v>
      </c>
      <c r="P48" s="183" t="s">
        <v>473</v>
      </c>
    </row>
    <row r="49" spans="1:16" ht="55.5" x14ac:dyDescent="0.25">
      <c r="A49" s="8">
        <v>9</v>
      </c>
      <c r="B49" s="198" t="s">
        <v>197</v>
      </c>
      <c r="C49" s="199" t="s">
        <v>509</v>
      </c>
      <c r="D49" s="206">
        <v>70875494</v>
      </c>
      <c r="E49" s="207" t="s">
        <v>22</v>
      </c>
      <c r="F49" s="202">
        <v>43297</v>
      </c>
      <c r="G49" s="203" t="s">
        <v>44</v>
      </c>
      <c r="H49" s="204">
        <v>43462</v>
      </c>
      <c r="I49" s="210">
        <v>8693333</v>
      </c>
      <c r="J49" s="111"/>
      <c r="K49" s="111"/>
      <c r="L49" s="111"/>
      <c r="M49" s="102">
        <v>25010105121</v>
      </c>
      <c r="N49" s="211"/>
      <c r="O49" s="183" t="s">
        <v>472</v>
      </c>
      <c r="P49" s="183" t="s">
        <v>473</v>
      </c>
    </row>
    <row r="50" spans="1:16" ht="55.5" x14ac:dyDescent="0.25">
      <c r="A50" s="8">
        <v>10</v>
      </c>
      <c r="B50" s="198" t="s">
        <v>198</v>
      </c>
      <c r="C50" s="199" t="s">
        <v>508</v>
      </c>
      <c r="D50" s="200">
        <v>43161282</v>
      </c>
      <c r="E50" s="208" t="s">
        <v>23</v>
      </c>
      <c r="F50" s="202">
        <v>43297</v>
      </c>
      <c r="G50" s="203" t="s">
        <v>44</v>
      </c>
      <c r="H50" s="204">
        <v>43462</v>
      </c>
      <c r="I50" s="210">
        <v>8693333</v>
      </c>
      <c r="J50" s="111"/>
      <c r="K50" s="111"/>
      <c r="L50" s="111"/>
      <c r="M50" s="102">
        <v>25010105121</v>
      </c>
      <c r="N50" s="211"/>
      <c r="O50" s="183" t="s">
        <v>472</v>
      </c>
      <c r="P50" s="183" t="s">
        <v>474</v>
      </c>
    </row>
    <row r="51" spans="1:16" ht="55.5" x14ac:dyDescent="0.25">
      <c r="A51" s="8">
        <v>11</v>
      </c>
      <c r="B51" s="198" t="s">
        <v>199</v>
      </c>
      <c r="C51" s="199" t="s">
        <v>509</v>
      </c>
      <c r="D51" s="96">
        <v>98626671</v>
      </c>
      <c r="E51" s="203" t="s">
        <v>27</v>
      </c>
      <c r="F51" s="202">
        <v>43297</v>
      </c>
      <c r="G51" s="203" t="s">
        <v>44</v>
      </c>
      <c r="H51" s="204">
        <v>43462</v>
      </c>
      <c r="I51" s="210">
        <v>8693333</v>
      </c>
      <c r="J51" s="111"/>
      <c r="K51" s="111"/>
      <c r="L51" s="111"/>
      <c r="M51" s="102">
        <v>25010105121</v>
      </c>
      <c r="N51" s="211"/>
      <c r="O51" s="183" t="s">
        <v>472</v>
      </c>
      <c r="P51" s="183" t="s">
        <v>473</v>
      </c>
    </row>
    <row r="52" spans="1:16" ht="55.5" x14ac:dyDescent="0.25">
      <c r="A52" s="8">
        <v>12</v>
      </c>
      <c r="B52" s="198" t="s">
        <v>200</v>
      </c>
      <c r="C52" s="199" t="s">
        <v>508</v>
      </c>
      <c r="D52" s="200">
        <v>1036602968</v>
      </c>
      <c r="E52" s="203" t="s">
        <v>467</v>
      </c>
      <c r="F52" s="202">
        <v>43297</v>
      </c>
      <c r="G52" s="203" t="s">
        <v>44</v>
      </c>
      <c r="H52" s="204">
        <v>43462</v>
      </c>
      <c r="I52" s="210">
        <v>8693333</v>
      </c>
      <c r="J52" s="111"/>
      <c r="K52" s="111"/>
      <c r="L52" s="111"/>
      <c r="M52" s="102">
        <v>25010105121</v>
      </c>
      <c r="N52" s="211"/>
      <c r="O52" s="183" t="s">
        <v>472</v>
      </c>
      <c r="P52" s="183" t="s">
        <v>473</v>
      </c>
    </row>
    <row r="53" spans="1:16" ht="55.5" x14ac:dyDescent="0.25">
      <c r="A53" s="8">
        <v>13</v>
      </c>
      <c r="B53" s="198" t="s">
        <v>201</v>
      </c>
      <c r="C53" s="199" t="s">
        <v>508</v>
      </c>
      <c r="D53" s="206">
        <v>1128461196</v>
      </c>
      <c r="E53" s="209" t="s">
        <v>29</v>
      </c>
      <c r="F53" s="202">
        <v>43297</v>
      </c>
      <c r="G53" s="203" t="s">
        <v>44</v>
      </c>
      <c r="H53" s="204">
        <v>43462</v>
      </c>
      <c r="I53" s="210">
        <v>8693333</v>
      </c>
      <c r="J53" s="111"/>
      <c r="K53" s="111"/>
      <c r="L53" s="111"/>
      <c r="M53" s="102">
        <v>25010105121</v>
      </c>
      <c r="N53" s="211"/>
      <c r="O53" s="183" t="s">
        <v>472</v>
      </c>
      <c r="P53" s="183" t="s">
        <v>473</v>
      </c>
    </row>
    <row r="54" spans="1:16" ht="55.5" x14ac:dyDescent="0.25">
      <c r="A54" s="8">
        <v>14</v>
      </c>
      <c r="B54" s="198" t="s">
        <v>389</v>
      </c>
      <c r="C54" s="199" t="s">
        <v>509</v>
      </c>
      <c r="D54" s="200">
        <v>8010839</v>
      </c>
      <c r="E54" s="203" t="s">
        <v>30</v>
      </c>
      <c r="F54" s="202">
        <v>43297</v>
      </c>
      <c r="G54" s="203" t="s">
        <v>44</v>
      </c>
      <c r="H54" s="204">
        <v>43462</v>
      </c>
      <c r="I54" s="210">
        <v>8693333</v>
      </c>
      <c r="J54" s="111"/>
      <c r="K54" s="111"/>
      <c r="L54" s="111"/>
      <c r="M54" s="102">
        <v>25010105121</v>
      </c>
      <c r="N54" s="211"/>
      <c r="O54" s="183" t="s">
        <v>472</v>
      </c>
      <c r="P54" s="183" t="s">
        <v>473</v>
      </c>
    </row>
    <row r="55" spans="1:16" ht="55.5" x14ac:dyDescent="0.25">
      <c r="A55" s="8">
        <v>15</v>
      </c>
      <c r="B55" s="198" t="s">
        <v>202</v>
      </c>
      <c r="C55" s="199" t="s">
        <v>509</v>
      </c>
      <c r="D55" s="200">
        <v>11791686</v>
      </c>
      <c r="E55" s="99" t="s">
        <v>372</v>
      </c>
      <c r="F55" s="202">
        <v>43297</v>
      </c>
      <c r="G55" s="203" t="s">
        <v>44</v>
      </c>
      <c r="H55" s="204">
        <v>43462</v>
      </c>
      <c r="I55" s="210">
        <v>8693333</v>
      </c>
      <c r="J55" s="111"/>
      <c r="K55" s="111"/>
      <c r="L55" s="111"/>
      <c r="M55" s="102">
        <v>25010105121</v>
      </c>
      <c r="N55" s="211"/>
      <c r="O55" s="183" t="s">
        <v>472</v>
      </c>
      <c r="P55" s="183" t="s">
        <v>473</v>
      </c>
    </row>
    <row r="56" spans="1:16" ht="55.5" x14ac:dyDescent="0.25">
      <c r="A56" s="8">
        <v>16</v>
      </c>
      <c r="B56" s="198" t="s">
        <v>203</v>
      </c>
      <c r="C56" s="199" t="s">
        <v>508</v>
      </c>
      <c r="D56" s="200">
        <v>98523509</v>
      </c>
      <c r="E56" s="99" t="s">
        <v>435</v>
      </c>
      <c r="F56" s="202">
        <v>43297</v>
      </c>
      <c r="G56" s="203" t="s">
        <v>44</v>
      </c>
      <c r="H56" s="204">
        <v>43462</v>
      </c>
      <c r="I56" s="210">
        <v>8693333</v>
      </c>
      <c r="J56" s="111"/>
      <c r="K56" s="111"/>
      <c r="L56" s="111"/>
      <c r="M56" s="102">
        <v>25010105121</v>
      </c>
      <c r="N56" s="211"/>
      <c r="O56" s="183" t="s">
        <v>472</v>
      </c>
      <c r="P56" s="183" t="s">
        <v>473</v>
      </c>
    </row>
    <row r="57" spans="1:16" ht="55.5" x14ac:dyDescent="0.25">
      <c r="A57" s="8">
        <v>17</v>
      </c>
      <c r="B57" s="198" t="s">
        <v>204</v>
      </c>
      <c r="C57" s="199" t="s">
        <v>508</v>
      </c>
      <c r="D57" s="96">
        <v>70851565</v>
      </c>
      <c r="E57" s="203" t="s">
        <v>214</v>
      </c>
      <c r="F57" s="202">
        <v>43297</v>
      </c>
      <c r="G57" s="203" t="s">
        <v>44</v>
      </c>
      <c r="H57" s="204">
        <v>43462</v>
      </c>
      <c r="I57" s="210">
        <v>8693333</v>
      </c>
      <c r="J57" s="111"/>
      <c r="K57" s="111"/>
      <c r="L57" s="111"/>
      <c r="M57" s="102">
        <v>25010105121</v>
      </c>
      <c r="N57" s="211"/>
      <c r="O57" s="183" t="s">
        <v>472</v>
      </c>
      <c r="P57" s="183" t="s">
        <v>475</v>
      </c>
    </row>
    <row r="58" spans="1:16" ht="55.5" x14ac:dyDescent="0.25">
      <c r="A58" s="8">
        <v>18</v>
      </c>
      <c r="B58" s="198" t="s">
        <v>205</v>
      </c>
      <c r="C58" s="199" t="s">
        <v>508</v>
      </c>
      <c r="D58" s="200">
        <v>71293401</v>
      </c>
      <c r="E58" s="99" t="s">
        <v>364</v>
      </c>
      <c r="F58" s="202">
        <v>43297</v>
      </c>
      <c r="G58" s="203" t="s">
        <v>44</v>
      </c>
      <c r="H58" s="204">
        <v>43462</v>
      </c>
      <c r="I58" s="210">
        <v>8693333</v>
      </c>
      <c r="J58" s="111"/>
      <c r="K58" s="111"/>
      <c r="L58" s="111"/>
      <c r="M58" s="102">
        <v>25010105121</v>
      </c>
      <c r="N58" s="211"/>
      <c r="O58" s="183" t="s">
        <v>472</v>
      </c>
      <c r="P58" s="183" t="s">
        <v>475</v>
      </c>
    </row>
    <row r="59" spans="1:16" ht="55.5" x14ac:dyDescent="0.25">
      <c r="A59" s="8">
        <v>19</v>
      </c>
      <c r="B59" s="198" t="s">
        <v>210</v>
      </c>
      <c r="C59" s="199" t="s">
        <v>508</v>
      </c>
      <c r="D59" s="200">
        <v>98622662</v>
      </c>
      <c r="E59" s="99" t="s">
        <v>365</v>
      </c>
      <c r="F59" s="202">
        <v>43297</v>
      </c>
      <c r="G59" s="203" t="s">
        <v>44</v>
      </c>
      <c r="H59" s="204">
        <v>43462</v>
      </c>
      <c r="I59" s="210">
        <v>8693333</v>
      </c>
      <c r="J59" s="111"/>
      <c r="K59" s="111"/>
      <c r="L59" s="111"/>
      <c r="M59" s="102">
        <v>25010105121</v>
      </c>
      <c r="N59" s="211"/>
      <c r="O59" s="183" t="s">
        <v>472</v>
      </c>
      <c r="P59" s="183" t="s">
        <v>475</v>
      </c>
    </row>
    <row r="60" spans="1:16" ht="55.5" x14ac:dyDescent="0.25">
      <c r="A60" s="8">
        <v>20</v>
      </c>
      <c r="B60" s="198" t="s">
        <v>390</v>
      </c>
      <c r="C60" s="199" t="s">
        <v>508</v>
      </c>
      <c r="D60" s="200">
        <v>71877324</v>
      </c>
      <c r="E60" s="203" t="s">
        <v>28</v>
      </c>
      <c r="F60" s="202">
        <v>43297</v>
      </c>
      <c r="G60" s="203" t="s">
        <v>44</v>
      </c>
      <c r="H60" s="204">
        <v>43462</v>
      </c>
      <c r="I60" s="210">
        <v>8693333</v>
      </c>
      <c r="J60" s="111"/>
      <c r="K60" s="111"/>
      <c r="L60" s="111"/>
      <c r="M60" s="102">
        <v>25010105121</v>
      </c>
      <c r="N60" s="211"/>
      <c r="O60" s="183" t="s">
        <v>472</v>
      </c>
      <c r="P60" s="183" t="s">
        <v>475</v>
      </c>
    </row>
    <row r="61" spans="1:16" ht="42" customHeight="1" x14ac:dyDescent="0.25">
      <c r="A61" s="8">
        <v>21</v>
      </c>
      <c r="B61" s="198" t="s">
        <v>391</v>
      </c>
      <c r="C61" s="201" t="s">
        <v>436</v>
      </c>
      <c r="D61" s="200">
        <v>1036661565</v>
      </c>
      <c r="E61" s="203" t="s">
        <v>238</v>
      </c>
      <c r="F61" s="202">
        <v>43297</v>
      </c>
      <c r="G61" s="203" t="s">
        <v>44</v>
      </c>
      <c r="H61" s="204">
        <v>43462</v>
      </c>
      <c r="I61" s="210">
        <v>19016666</v>
      </c>
      <c r="J61" s="111"/>
      <c r="K61" s="111"/>
      <c r="L61" s="111"/>
      <c r="M61" s="102">
        <v>25010105121</v>
      </c>
      <c r="N61" s="211"/>
      <c r="O61" s="183" t="s">
        <v>472</v>
      </c>
      <c r="P61" s="183" t="s">
        <v>475</v>
      </c>
    </row>
    <row r="62" spans="1:16" ht="58.5" customHeight="1" x14ac:dyDescent="0.25">
      <c r="A62" s="8">
        <v>22</v>
      </c>
      <c r="B62" s="198" t="s">
        <v>392</v>
      </c>
      <c r="C62" s="199" t="s">
        <v>509</v>
      </c>
      <c r="D62" s="200">
        <v>70780763</v>
      </c>
      <c r="E62" s="203" t="s">
        <v>437</v>
      </c>
      <c r="F62" s="202">
        <v>43297</v>
      </c>
      <c r="G62" s="203" t="s">
        <v>44</v>
      </c>
      <c r="H62" s="204">
        <v>43462</v>
      </c>
      <c r="I62" s="210">
        <v>8693333</v>
      </c>
      <c r="J62" s="111"/>
      <c r="K62" s="111"/>
      <c r="L62" s="111"/>
      <c r="M62" s="102">
        <v>25010105121</v>
      </c>
      <c r="N62" s="211"/>
      <c r="O62" s="183" t="s">
        <v>472</v>
      </c>
      <c r="P62" s="183" t="s">
        <v>475</v>
      </c>
    </row>
    <row r="63" spans="1:16" ht="55.5" x14ac:dyDescent="0.25">
      <c r="A63" s="8">
        <v>23</v>
      </c>
      <c r="B63" s="198" t="s">
        <v>393</v>
      </c>
      <c r="C63" s="199" t="s">
        <v>508</v>
      </c>
      <c r="D63" s="200">
        <v>1036632077</v>
      </c>
      <c r="E63" s="203" t="s">
        <v>438</v>
      </c>
      <c r="F63" s="202">
        <v>43297</v>
      </c>
      <c r="G63" s="203" t="s">
        <v>44</v>
      </c>
      <c r="H63" s="204">
        <v>43462</v>
      </c>
      <c r="I63" s="210">
        <v>8693333</v>
      </c>
      <c r="J63" s="111"/>
      <c r="K63" s="111"/>
      <c r="L63" s="111"/>
      <c r="M63" s="102">
        <v>25010105121</v>
      </c>
      <c r="N63" s="211"/>
      <c r="O63" s="183" t="s">
        <v>472</v>
      </c>
      <c r="P63" s="183" t="s">
        <v>475</v>
      </c>
    </row>
    <row r="64" spans="1:16" ht="55.5" x14ac:dyDescent="0.25">
      <c r="A64" s="8">
        <v>24</v>
      </c>
      <c r="B64" s="198" t="s">
        <v>394</v>
      </c>
      <c r="C64" s="199" t="s">
        <v>509</v>
      </c>
      <c r="D64" s="200">
        <v>71645182</v>
      </c>
      <c r="E64" s="203" t="s">
        <v>439</v>
      </c>
      <c r="F64" s="202">
        <v>43297</v>
      </c>
      <c r="G64" s="203" t="s">
        <v>44</v>
      </c>
      <c r="H64" s="204">
        <v>43462</v>
      </c>
      <c r="I64" s="210">
        <v>8693333</v>
      </c>
      <c r="J64" s="111"/>
      <c r="K64" s="111"/>
      <c r="L64" s="111"/>
      <c r="M64" s="102">
        <v>25010105121</v>
      </c>
      <c r="N64" s="211"/>
      <c r="O64" s="183" t="s">
        <v>476</v>
      </c>
      <c r="P64" s="183" t="s">
        <v>476</v>
      </c>
    </row>
    <row r="65" spans="1:16" ht="55.5" x14ac:dyDescent="0.25">
      <c r="A65" s="8">
        <v>25</v>
      </c>
      <c r="B65" s="198" t="s">
        <v>395</v>
      </c>
      <c r="C65" s="199" t="s">
        <v>509</v>
      </c>
      <c r="D65" s="200">
        <v>43164057</v>
      </c>
      <c r="E65" s="203" t="s">
        <v>17</v>
      </c>
      <c r="F65" s="202">
        <v>43297</v>
      </c>
      <c r="G65" s="203" t="s">
        <v>44</v>
      </c>
      <c r="H65" s="204">
        <v>43462</v>
      </c>
      <c r="I65" s="210">
        <v>8693333</v>
      </c>
      <c r="J65" s="111"/>
      <c r="K65" s="111"/>
      <c r="L65" s="111"/>
      <c r="M65" s="102">
        <v>25010105121</v>
      </c>
      <c r="N65" s="211"/>
      <c r="O65" s="183" t="s">
        <v>472</v>
      </c>
      <c r="P65" s="183" t="s">
        <v>475</v>
      </c>
    </row>
    <row r="66" spans="1:16" ht="55.5" x14ac:dyDescent="0.25">
      <c r="A66" s="8">
        <v>26</v>
      </c>
      <c r="B66" s="198" t="s">
        <v>396</v>
      </c>
      <c r="C66" s="199" t="s">
        <v>508</v>
      </c>
      <c r="D66" s="200">
        <v>1036654116</v>
      </c>
      <c r="E66" s="203" t="s">
        <v>25</v>
      </c>
      <c r="F66" s="202">
        <v>43297</v>
      </c>
      <c r="G66" s="203" t="s">
        <v>44</v>
      </c>
      <c r="H66" s="204">
        <v>43462</v>
      </c>
      <c r="I66" s="210">
        <v>8693333</v>
      </c>
      <c r="J66" s="111"/>
      <c r="K66" s="111"/>
      <c r="L66" s="111"/>
      <c r="M66" s="102">
        <v>25010105121</v>
      </c>
      <c r="N66" s="211"/>
      <c r="O66" s="183" t="s">
        <v>472</v>
      </c>
      <c r="P66" s="183" t="s">
        <v>475</v>
      </c>
    </row>
    <row r="67" spans="1:16" ht="64.5" x14ac:dyDescent="0.25">
      <c r="A67" s="8">
        <v>27</v>
      </c>
      <c r="B67" s="198" t="s">
        <v>397</v>
      </c>
      <c r="C67" s="201" t="s">
        <v>510</v>
      </c>
      <c r="D67" s="200">
        <v>1036655805</v>
      </c>
      <c r="E67" s="203" t="s">
        <v>440</v>
      </c>
      <c r="F67" s="202">
        <v>43304</v>
      </c>
      <c r="G67" s="203" t="s">
        <v>44</v>
      </c>
      <c r="H67" s="204">
        <v>43462</v>
      </c>
      <c r="I67" s="210">
        <v>10400000</v>
      </c>
      <c r="J67" s="111"/>
      <c r="K67" s="111"/>
      <c r="L67" s="111"/>
      <c r="M67" s="102">
        <v>25010105121</v>
      </c>
      <c r="N67" s="211"/>
      <c r="O67" s="183" t="s">
        <v>477</v>
      </c>
      <c r="P67" s="183" t="s">
        <v>478</v>
      </c>
    </row>
    <row r="68" spans="1:16" ht="55.5" x14ac:dyDescent="0.25">
      <c r="A68" s="8">
        <v>28</v>
      </c>
      <c r="B68" s="198" t="s">
        <v>398</v>
      </c>
      <c r="C68" s="199" t="s">
        <v>511</v>
      </c>
      <c r="D68" s="200">
        <v>1037604208</v>
      </c>
      <c r="E68" s="203" t="s">
        <v>441</v>
      </c>
      <c r="F68" s="202">
        <v>43304</v>
      </c>
      <c r="G68" s="203" t="s">
        <v>44</v>
      </c>
      <c r="H68" s="204">
        <v>43462</v>
      </c>
      <c r="I68" s="210">
        <v>8320000</v>
      </c>
      <c r="J68" s="111"/>
      <c r="K68" s="111"/>
      <c r="L68" s="111"/>
      <c r="M68" s="102">
        <v>25010105121</v>
      </c>
      <c r="N68" s="211"/>
      <c r="O68" s="183" t="s">
        <v>477</v>
      </c>
      <c r="P68" s="183" t="s">
        <v>478</v>
      </c>
    </row>
    <row r="69" spans="1:16" ht="55.5" x14ac:dyDescent="0.25">
      <c r="A69" s="8">
        <v>29</v>
      </c>
      <c r="B69" s="198" t="s">
        <v>399</v>
      </c>
      <c r="C69" s="199" t="s">
        <v>508</v>
      </c>
      <c r="D69" s="200">
        <v>42761786</v>
      </c>
      <c r="E69" s="203" t="s">
        <v>442</v>
      </c>
      <c r="F69" s="202">
        <v>43304</v>
      </c>
      <c r="G69" s="203" t="s">
        <v>44</v>
      </c>
      <c r="H69" s="204">
        <v>43462</v>
      </c>
      <c r="I69" s="210">
        <v>8320000</v>
      </c>
      <c r="J69" s="111"/>
      <c r="K69" s="111"/>
      <c r="L69" s="111"/>
      <c r="M69" s="102">
        <v>25010105121</v>
      </c>
      <c r="N69" s="211"/>
      <c r="O69" s="183" t="s">
        <v>477</v>
      </c>
      <c r="P69" s="183" t="s">
        <v>478</v>
      </c>
    </row>
    <row r="70" spans="1:16" ht="55.5" x14ac:dyDescent="0.25">
      <c r="A70" s="8">
        <v>30</v>
      </c>
      <c r="B70" s="198" t="s">
        <v>400</v>
      </c>
      <c r="C70" s="199" t="s">
        <v>512</v>
      </c>
      <c r="D70" s="200">
        <v>43555654</v>
      </c>
      <c r="E70" s="203" t="s">
        <v>443</v>
      </c>
      <c r="F70" s="202">
        <v>43304</v>
      </c>
      <c r="G70" s="203" t="s">
        <v>44</v>
      </c>
      <c r="H70" s="204">
        <v>43462</v>
      </c>
      <c r="I70" s="210">
        <v>8320000</v>
      </c>
      <c r="J70" s="111"/>
      <c r="K70" s="111"/>
      <c r="L70" s="111"/>
      <c r="M70" s="102">
        <v>25010105121</v>
      </c>
      <c r="N70" s="211"/>
      <c r="O70" s="183" t="s">
        <v>477</v>
      </c>
      <c r="P70" s="183" t="s">
        <v>478</v>
      </c>
    </row>
    <row r="71" spans="1:16" ht="55.5" x14ac:dyDescent="0.25">
      <c r="A71" s="8">
        <v>31</v>
      </c>
      <c r="B71" s="198" t="s">
        <v>401</v>
      </c>
      <c r="C71" s="199" t="s">
        <v>511</v>
      </c>
      <c r="D71" s="200">
        <v>1036679764</v>
      </c>
      <c r="E71" s="203" t="s">
        <v>444</v>
      </c>
      <c r="F71" s="202">
        <v>43304</v>
      </c>
      <c r="G71" s="203" t="s">
        <v>44</v>
      </c>
      <c r="H71" s="204">
        <v>43462</v>
      </c>
      <c r="I71" s="210">
        <v>8320000</v>
      </c>
      <c r="J71" s="111"/>
      <c r="K71" s="111"/>
      <c r="L71" s="111"/>
      <c r="M71" s="102">
        <v>25010105121</v>
      </c>
      <c r="N71" s="211"/>
      <c r="O71" s="183" t="s">
        <v>477</v>
      </c>
      <c r="P71" s="183" t="s">
        <v>478</v>
      </c>
    </row>
    <row r="72" spans="1:16" ht="57.75" customHeight="1" x14ac:dyDescent="0.25">
      <c r="A72" s="8">
        <v>32</v>
      </c>
      <c r="B72" s="198" t="s">
        <v>402</v>
      </c>
      <c r="C72" s="199" t="s">
        <v>508</v>
      </c>
      <c r="D72" s="200">
        <v>22024288</v>
      </c>
      <c r="E72" s="203" t="s">
        <v>445</v>
      </c>
      <c r="F72" s="202">
        <v>43304</v>
      </c>
      <c r="G72" s="203" t="s">
        <v>44</v>
      </c>
      <c r="H72" s="204">
        <v>43462</v>
      </c>
      <c r="I72" s="210">
        <v>8320000</v>
      </c>
      <c r="J72" s="111"/>
      <c r="K72" s="111"/>
      <c r="L72" s="111"/>
      <c r="M72" s="102">
        <v>25010105121</v>
      </c>
      <c r="N72" s="211"/>
      <c r="O72" s="183" t="s">
        <v>477</v>
      </c>
      <c r="P72" s="183" t="s">
        <v>478</v>
      </c>
    </row>
    <row r="73" spans="1:16" ht="55.5" x14ac:dyDescent="0.25">
      <c r="A73" s="8">
        <v>33</v>
      </c>
      <c r="B73" s="198" t="s">
        <v>403</v>
      </c>
      <c r="C73" s="199" t="s">
        <v>511</v>
      </c>
      <c r="D73" s="200">
        <v>71294511</v>
      </c>
      <c r="E73" s="203" t="s">
        <v>446</v>
      </c>
      <c r="F73" s="202">
        <v>43304</v>
      </c>
      <c r="G73" s="203" t="s">
        <v>44</v>
      </c>
      <c r="H73" s="204">
        <v>43462</v>
      </c>
      <c r="I73" s="210">
        <v>8320000</v>
      </c>
      <c r="J73" s="111"/>
      <c r="K73" s="111"/>
      <c r="L73" s="111"/>
      <c r="M73" s="102">
        <v>25010105121</v>
      </c>
      <c r="N73" s="211"/>
      <c r="O73" s="183" t="s">
        <v>477</v>
      </c>
      <c r="P73" s="183" t="s">
        <v>478</v>
      </c>
    </row>
    <row r="74" spans="1:16" ht="55.5" x14ac:dyDescent="0.25">
      <c r="A74" s="8">
        <v>34</v>
      </c>
      <c r="B74" s="198" t="s">
        <v>404</v>
      </c>
      <c r="C74" s="199" t="s">
        <v>508</v>
      </c>
      <c r="D74" s="200">
        <v>1036627725</v>
      </c>
      <c r="E74" s="203" t="s">
        <v>447</v>
      </c>
      <c r="F74" s="202">
        <v>43304</v>
      </c>
      <c r="G74" s="203" t="s">
        <v>44</v>
      </c>
      <c r="H74" s="204">
        <v>43462</v>
      </c>
      <c r="I74" s="210">
        <v>8320000</v>
      </c>
      <c r="J74" s="111"/>
      <c r="K74" s="111"/>
      <c r="L74" s="111"/>
      <c r="M74" s="102">
        <v>25010105121</v>
      </c>
      <c r="N74" s="211"/>
      <c r="O74" s="183" t="s">
        <v>477</v>
      </c>
      <c r="P74" s="183" t="s">
        <v>478</v>
      </c>
    </row>
    <row r="75" spans="1:16" ht="46.5" x14ac:dyDescent="0.25">
      <c r="A75" s="8">
        <v>35</v>
      </c>
      <c r="B75" s="198" t="s">
        <v>405</v>
      </c>
      <c r="C75" s="199" t="s">
        <v>448</v>
      </c>
      <c r="D75" s="200" t="s">
        <v>449</v>
      </c>
      <c r="E75" s="203" t="s">
        <v>450</v>
      </c>
      <c r="F75" s="202">
        <v>43306</v>
      </c>
      <c r="G75" s="203" t="s">
        <v>44</v>
      </c>
      <c r="H75" s="204">
        <v>43462</v>
      </c>
      <c r="I75" s="210">
        <v>26022500</v>
      </c>
      <c r="J75" s="111"/>
      <c r="K75" s="111"/>
      <c r="L75" s="111"/>
      <c r="M75" s="102">
        <v>25010105121</v>
      </c>
      <c r="N75" s="211"/>
      <c r="O75" s="183" t="s">
        <v>479</v>
      </c>
      <c r="P75" s="183" t="s">
        <v>480</v>
      </c>
    </row>
    <row r="76" spans="1:16" ht="64.5" x14ac:dyDescent="0.25">
      <c r="A76" s="8">
        <v>36</v>
      </c>
      <c r="B76" s="198" t="s">
        <v>406</v>
      </c>
      <c r="C76" s="201" t="s">
        <v>513</v>
      </c>
      <c r="D76" s="200">
        <v>70503135</v>
      </c>
      <c r="E76" s="203" t="s">
        <v>451</v>
      </c>
      <c r="F76" s="202">
        <v>43304</v>
      </c>
      <c r="G76" s="203" t="s">
        <v>44</v>
      </c>
      <c r="H76" s="204">
        <v>43462</v>
      </c>
      <c r="I76" s="210">
        <v>10400000</v>
      </c>
      <c r="J76" s="111"/>
      <c r="K76" s="111"/>
      <c r="L76" s="111"/>
      <c r="M76" s="102">
        <v>25010105121</v>
      </c>
      <c r="N76" s="211"/>
      <c r="O76" s="183" t="s">
        <v>479</v>
      </c>
      <c r="P76" s="183" t="s">
        <v>481</v>
      </c>
    </row>
    <row r="77" spans="1:16" ht="55.5" x14ac:dyDescent="0.25">
      <c r="A77" s="8">
        <v>37</v>
      </c>
      <c r="B77" s="198" t="s">
        <v>407</v>
      </c>
      <c r="C77" s="199" t="s">
        <v>514</v>
      </c>
      <c r="D77" s="200">
        <v>70515216</v>
      </c>
      <c r="E77" s="203" t="s">
        <v>452</v>
      </c>
      <c r="F77" s="202">
        <v>43304</v>
      </c>
      <c r="G77" s="203" t="s">
        <v>44</v>
      </c>
      <c r="H77" s="204">
        <v>43462</v>
      </c>
      <c r="I77" s="210">
        <v>8320000</v>
      </c>
      <c r="J77" s="111"/>
      <c r="K77" s="111"/>
      <c r="L77" s="111"/>
      <c r="M77" s="102">
        <v>25010105121</v>
      </c>
      <c r="N77" s="211"/>
      <c r="O77" s="183" t="s">
        <v>479</v>
      </c>
      <c r="P77" s="183" t="s">
        <v>481</v>
      </c>
    </row>
    <row r="78" spans="1:16" ht="58.5" customHeight="1" x14ac:dyDescent="0.25">
      <c r="A78" s="8">
        <v>38</v>
      </c>
      <c r="B78" s="198" t="s">
        <v>408</v>
      </c>
      <c r="C78" s="199" t="s">
        <v>512</v>
      </c>
      <c r="D78" s="200">
        <v>71879181</v>
      </c>
      <c r="E78" s="203" t="s">
        <v>453</v>
      </c>
      <c r="F78" s="202">
        <v>43304</v>
      </c>
      <c r="G78" s="203" t="s">
        <v>44</v>
      </c>
      <c r="H78" s="204">
        <v>43462</v>
      </c>
      <c r="I78" s="210">
        <v>8320000</v>
      </c>
      <c r="J78" s="111"/>
      <c r="K78" s="111"/>
      <c r="L78" s="111"/>
      <c r="M78" s="102">
        <v>25010105121</v>
      </c>
      <c r="N78" s="211"/>
      <c r="O78" s="183" t="s">
        <v>479</v>
      </c>
      <c r="P78" s="183" t="s">
        <v>481</v>
      </c>
    </row>
    <row r="79" spans="1:16" ht="55.5" x14ac:dyDescent="0.25">
      <c r="A79" s="8">
        <v>39</v>
      </c>
      <c r="B79" s="198" t="s">
        <v>409</v>
      </c>
      <c r="C79" s="199" t="s">
        <v>514</v>
      </c>
      <c r="D79" s="200">
        <v>1036637349</v>
      </c>
      <c r="E79" s="203" t="s">
        <v>454</v>
      </c>
      <c r="F79" s="202">
        <v>43304</v>
      </c>
      <c r="G79" s="203" t="s">
        <v>44</v>
      </c>
      <c r="H79" s="204">
        <v>43462</v>
      </c>
      <c r="I79" s="210">
        <v>8320000</v>
      </c>
      <c r="J79" s="111"/>
      <c r="K79" s="111"/>
      <c r="L79" s="111"/>
      <c r="M79" s="102">
        <v>25010105121</v>
      </c>
      <c r="N79" s="211"/>
      <c r="O79" s="183" t="s">
        <v>479</v>
      </c>
      <c r="P79" s="183" t="s">
        <v>481</v>
      </c>
    </row>
    <row r="80" spans="1:16" ht="57.75" customHeight="1" x14ac:dyDescent="0.25">
      <c r="A80" s="8">
        <v>40</v>
      </c>
      <c r="B80" s="198" t="s">
        <v>410</v>
      </c>
      <c r="C80" s="201" t="s">
        <v>455</v>
      </c>
      <c r="D80" s="200" t="s">
        <v>456</v>
      </c>
      <c r="E80" s="203" t="s">
        <v>457</v>
      </c>
      <c r="F80" s="202">
        <v>43305</v>
      </c>
      <c r="G80" s="203" t="s">
        <v>45</v>
      </c>
      <c r="H80" s="204">
        <v>43335</v>
      </c>
      <c r="I80" s="210">
        <v>25000000</v>
      </c>
      <c r="J80" s="111"/>
      <c r="K80" s="111"/>
      <c r="L80" s="111"/>
      <c r="M80" s="102">
        <v>25010109125</v>
      </c>
      <c r="N80" s="211"/>
      <c r="O80" s="183" t="s">
        <v>478</v>
      </c>
      <c r="P80" s="183" t="s">
        <v>482</v>
      </c>
    </row>
    <row r="81" spans="1:16" ht="57" customHeight="1" x14ac:dyDescent="0.25">
      <c r="A81" s="8">
        <v>41</v>
      </c>
      <c r="B81" s="198" t="s">
        <v>411</v>
      </c>
      <c r="C81" s="199" t="s">
        <v>509</v>
      </c>
      <c r="D81" s="200">
        <v>1007420683</v>
      </c>
      <c r="E81" s="203" t="s">
        <v>458</v>
      </c>
      <c r="F81" s="202">
        <v>43306</v>
      </c>
      <c r="G81" s="203" t="s">
        <v>44</v>
      </c>
      <c r="H81" s="204">
        <v>43462</v>
      </c>
      <c r="I81" s="210">
        <v>8213333</v>
      </c>
      <c r="J81" s="111"/>
      <c r="K81" s="111"/>
      <c r="L81" s="111"/>
      <c r="M81" s="102">
        <v>25010105121</v>
      </c>
      <c r="N81" s="211"/>
      <c r="O81" s="183" t="s">
        <v>481</v>
      </c>
      <c r="P81" s="183" t="s">
        <v>482</v>
      </c>
    </row>
    <row r="82" spans="1:16" ht="56.25" customHeight="1" x14ac:dyDescent="0.25">
      <c r="A82" s="8">
        <v>42</v>
      </c>
      <c r="B82" s="198" t="s">
        <v>412</v>
      </c>
      <c r="C82" s="199" t="s">
        <v>459</v>
      </c>
      <c r="D82" s="200" t="s">
        <v>460</v>
      </c>
      <c r="E82" s="203" t="s">
        <v>461</v>
      </c>
      <c r="F82" s="202">
        <v>43311</v>
      </c>
      <c r="G82" s="203" t="s">
        <v>462</v>
      </c>
      <c r="H82" s="204">
        <v>43402</v>
      </c>
      <c r="I82" s="210">
        <v>200309130</v>
      </c>
      <c r="J82" s="111"/>
      <c r="K82" s="111"/>
      <c r="L82" s="111"/>
      <c r="M82" s="102">
        <v>25010108124</v>
      </c>
      <c r="N82" s="211"/>
      <c r="O82" s="183" t="s">
        <v>483</v>
      </c>
      <c r="P82" s="183" t="s">
        <v>484</v>
      </c>
    </row>
    <row r="83" spans="1:16" ht="55.5" x14ac:dyDescent="0.25">
      <c r="A83" s="8">
        <v>43</v>
      </c>
      <c r="B83" s="198" t="s">
        <v>413</v>
      </c>
      <c r="C83" s="199" t="s">
        <v>512</v>
      </c>
      <c r="D83" s="200">
        <v>43167782</v>
      </c>
      <c r="E83" s="203" t="s">
        <v>463</v>
      </c>
      <c r="F83" s="202">
        <v>43306</v>
      </c>
      <c r="G83" s="203" t="s">
        <v>44</v>
      </c>
      <c r="H83" s="204">
        <v>43462</v>
      </c>
      <c r="I83" s="210">
        <v>8213333</v>
      </c>
      <c r="J83" s="111"/>
      <c r="K83" s="111"/>
      <c r="L83" s="111"/>
      <c r="M83" s="102">
        <v>25010105121</v>
      </c>
      <c r="N83" s="211"/>
      <c r="O83" s="183" t="s">
        <v>481</v>
      </c>
      <c r="P83" s="183" t="s">
        <v>482</v>
      </c>
    </row>
    <row r="84" spans="1:16" ht="55.5" x14ac:dyDescent="0.25">
      <c r="A84" s="8">
        <v>44</v>
      </c>
      <c r="B84" s="198" t="s">
        <v>414</v>
      </c>
      <c r="C84" s="199" t="s">
        <v>512</v>
      </c>
      <c r="D84" s="200">
        <v>43429998</v>
      </c>
      <c r="E84" s="203" t="s">
        <v>464</v>
      </c>
      <c r="F84" s="202">
        <v>43306</v>
      </c>
      <c r="G84" s="203" t="s">
        <v>44</v>
      </c>
      <c r="H84" s="204">
        <v>43462</v>
      </c>
      <c r="I84" s="210">
        <v>8213333</v>
      </c>
      <c r="J84" s="111"/>
      <c r="K84" s="111"/>
      <c r="L84" s="111"/>
      <c r="M84" s="102">
        <v>25010105121</v>
      </c>
      <c r="N84" s="211"/>
      <c r="O84" s="183" t="s">
        <v>481</v>
      </c>
      <c r="P84" s="183" t="s">
        <v>482</v>
      </c>
    </row>
    <row r="85" spans="1:16" ht="55.5" x14ac:dyDescent="0.25">
      <c r="A85" s="8">
        <v>45</v>
      </c>
      <c r="B85" s="198" t="s">
        <v>415</v>
      </c>
      <c r="C85" s="199" t="s">
        <v>511</v>
      </c>
      <c r="D85" s="200">
        <v>98628997</v>
      </c>
      <c r="E85" s="203" t="s">
        <v>465</v>
      </c>
      <c r="F85" s="202">
        <v>43306</v>
      </c>
      <c r="G85" s="203" t="s">
        <v>44</v>
      </c>
      <c r="H85" s="204">
        <v>43462</v>
      </c>
      <c r="I85" s="210">
        <v>8213333</v>
      </c>
      <c r="J85" s="111"/>
      <c r="K85" s="111"/>
      <c r="L85" s="111"/>
      <c r="M85" s="102">
        <v>25010105121</v>
      </c>
      <c r="N85" s="211"/>
      <c r="O85" s="183" t="s">
        <v>481</v>
      </c>
      <c r="P85" s="183" t="s">
        <v>482</v>
      </c>
    </row>
    <row r="86" spans="1:16" ht="55.5" x14ac:dyDescent="0.25">
      <c r="A86" s="8">
        <v>46</v>
      </c>
      <c r="B86" s="198" t="s">
        <v>416</v>
      </c>
      <c r="C86" s="199" t="s">
        <v>515</v>
      </c>
      <c r="D86" s="200">
        <v>70546770</v>
      </c>
      <c r="E86" s="203" t="s">
        <v>466</v>
      </c>
      <c r="F86" s="202">
        <v>43306</v>
      </c>
      <c r="G86" s="203" t="s">
        <v>44</v>
      </c>
      <c r="H86" s="204">
        <v>43462</v>
      </c>
      <c r="I86" s="210">
        <v>8213333</v>
      </c>
      <c r="J86" s="111"/>
      <c r="K86" s="111"/>
      <c r="L86" s="111"/>
      <c r="M86" s="102">
        <v>25010105121</v>
      </c>
      <c r="N86" s="211"/>
      <c r="O86" s="183" t="s">
        <v>481</v>
      </c>
      <c r="P86" s="183" t="s">
        <v>482</v>
      </c>
    </row>
    <row r="87" spans="1:16" ht="61.5" customHeight="1" x14ac:dyDescent="0.25">
      <c r="A87" s="8">
        <v>47</v>
      </c>
      <c r="B87" s="220" t="s">
        <v>417</v>
      </c>
      <c r="C87" s="55" t="s">
        <v>485</v>
      </c>
      <c r="D87" s="82" t="s">
        <v>486</v>
      </c>
      <c r="E87" s="212" t="s">
        <v>487</v>
      </c>
      <c r="F87" s="202">
        <v>43311</v>
      </c>
      <c r="G87" s="203" t="s">
        <v>79</v>
      </c>
      <c r="H87" s="202">
        <v>43341</v>
      </c>
      <c r="I87" s="210">
        <v>4827296</v>
      </c>
      <c r="J87" s="111"/>
      <c r="K87" s="111"/>
      <c r="L87" s="111"/>
      <c r="M87" s="102">
        <v>21010109101</v>
      </c>
      <c r="N87" s="211"/>
      <c r="O87" s="207" t="s">
        <v>488</v>
      </c>
      <c r="P87" s="207" t="s">
        <v>489</v>
      </c>
    </row>
    <row r="88" spans="1:16" ht="80.25" customHeight="1" x14ac:dyDescent="0.25">
      <c r="A88" s="8">
        <v>48</v>
      </c>
      <c r="B88" s="220" t="s">
        <v>418</v>
      </c>
      <c r="C88" s="13" t="s">
        <v>233</v>
      </c>
      <c r="D88" s="217" t="s">
        <v>234</v>
      </c>
      <c r="E88" s="216" t="s">
        <v>490</v>
      </c>
      <c r="F88" s="202">
        <v>43312</v>
      </c>
      <c r="G88" s="21" t="s">
        <v>494</v>
      </c>
      <c r="H88" s="204">
        <v>43462</v>
      </c>
      <c r="I88" s="210">
        <v>70000000</v>
      </c>
      <c r="J88" s="111"/>
      <c r="K88" s="111"/>
      <c r="L88" s="111"/>
      <c r="M88" s="102">
        <v>25010105121</v>
      </c>
      <c r="N88" s="211"/>
      <c r="O88" s="207" t="s">
        <v>496</v>
      </c>
      <c r="P88" s="207" t="s">
        <v>495</v>
      </c>
    </row>
    <row r="89" spans="1:16" ht="51.75" customHeight="1" x14ac:dyDescent="0.25">
      <c r="A89" s="8">
        <v>49</v>
      </c>
      <c r="B89" s="220" t="s">
        <v>419</v>
      </c>
      <c r="C89" s="55" t="s">
        <v>497</v>
      </c>
      <c r="D89" s="93" t="s">
        <v>498</v>
      </c>
      <c r="E89" s="216" t="s">
        <v>499</v>
      </c>
      <c r="F89" s="32">
        <v>43315</v>
      </c>
      <c r="G89" s="21" t="s">
        <v>45</v>
      </c>
      <c r="H89" s="74">
        <v>43390</v>
      </c>
      <c r="I89" s="210">
        <v>341888307</v>
      </c>
      <c r="J89" s="111"/>
      <c r="K89" s="111"/>
      <c r="L89" s="111"/>
      <c r="M89" s="102">
        <v>25010106122</v>
      </c>
      <c r="N89" s="211"/>
      <c r="O89" s="207" t="s">
        <v>500</v>
      </c>
      <c r="P89" s="207" t="s">
        <v>501</v>
      </c>
    </row>
    <row r="90" spans="1:16" ht="61.5" customHeight="1" x14ac:dyDescent="0.25">
      <c r="A90" s="8">
        <v>50</v>
      </c>
      <c r="B90" s="220" t="s">
        <v>420</v>
      </c>
      <c r="C90" s="199" t="s">
        <v>512</v>
      </c>
      <c r="D90" s="218">
        <v>98625432</v>
      </c>
      <c r="E90" s="219" t="s">
        <v>502</v>
      </c>
      <c r="F90" s="32">
        <v>43320</v>
      </c>
      <c r="G90" s="21" t="s">
        <v>503</v>
      </c>
      <c r="H90" s="204">
        <v>43462</v>
      </c>
      <c r="I90" s="210">
        <v>7520000</v>
      </c>
      <c r="J90" s="111"/>
      <c r="K90" s="111"/>
      <c r="L90" s="111"/>
      <c r="M90" s="102">
        <v>25010105121</v>
      </c>
      <c r="N90" s="211"/>
      <c r="O90" s="207" t="s">
        <v>504</v>
      </c>
      <c r="P90" s="207" t="s">
        <v>501</v>
      </c>
    </row>
    <row r="91" spans="1:16" ht="59.25" customHeight="1" x14ac:dyDescent="0.25">
      <c r="A91" s="8">
        <v>51</v>
      </c>
      <c r="B91" s="220" t="s">
        <v>421</v>
      </c>
      <c r="C91" s="199" t="s">
        <v>516</v>
      </c>
      <c r="D91" s="218">
        <v>70510470</v>
      </c>
      <c r="E91" s="216" t="s">
        <v>505</v>
      </c>
      <c r="F91" s="32">
        <v>43320</v>
      </c>
      <c r="G91" s="21" t="s">
        <v>503</v>
      </c>
      <c r="H91" s="204">
        <v>43462</v>
      </c>
      <c r="I91" s="210">
        <v>7520000</v>
      </c>
      <c r="J91" s="111"/>
      <c r="K91" s="111"/>
      <c r="L91" s="111"/>
      <c r="M91" s="102">
        <v>25010105121</v>
      </c>
      <c r="N91" s="211"/>
      <c r="O91" s="207" t="s">
        <v>504</v>
      </c>
      <c r="P91" s="207" t="s">
        <v>501</v>
      </c>
    </row>
    <row r="92" spans="1:16" ht="58.5" customHeight="1" x14ac:dyDescent="0.25">
      <c r="A92" s="8">
        <v>52</v>
      </c>
      <c r="B92" s="220" t="s">
        <v>422</v>
      </c>
      <c r="C92" s="182" t="s">
        <v>517</v>
      </c>
      <c r="D92" s="82" t="s">
        <v>518</v>
      </c>
      <c r="E92" s="222" t="s">
        <v>519</v>
      </c>
      <c r="F92" s="32">
        <v>43325</v>
      </c>
      <c r="G92" s="21" t="s">
        <v>45</v>
      </c>
      <c r="H92" s="74">
        <v>43386</v>
      </c>
      <c r="I92" s="210">
        <v>167932800</v>
      </c>
      <c r="J92" s="111"/>
      <c r="K92" s="111"/>
      <c r="L92" s="111"/>
      <c r="M92" s="102">
        <v>25010107123</v>
      </c>
      <c r="N92" s="211"/>
      <c r="O92" s="207" t="s">
        <v>520</v>
      </c>
      <c r="P92" s="207" t="s">
        <v>521</v>
      </c>
    </row>
    <row r="93" spans="1:16" ht="21.75" customHeight="1" x14ac:dyDescent="0.25">
      <c r="A93" s="8">
        <v>53</v>
      </c>
      <c r="B93" s="220" t="s">
        <v>491</v>
      </c>
      <c r="C93" s="55"/>
      <c r="D93" s="93"/>
      <c r="E93" s="126"/>
      <c r="F93" s="32"/>
      <c r="G93" s="21"/>
      <c r="H93" s="74"/>
      <c r="I93" s="111"/>
      <c r="J93" s="111"/>
      <c r="K93" s="111"/>
      <c r="L93" s="111"/>
      <c r="M93" s="102"/>
      <c r="N93" s="211"/>
      <c r="O93" s="122"/>
      <c r="P93" s="99"/>
    </row>
    <row r="94" spans="1:16" ht="21.75" customHeight="1" x14ac:dyDescent="0.25">
      <c r="A94" s="8">
        <v>54</v>
      </c>
      <c r="B94" s="220" t="s">
        <v>492</v>
      </c>
      <c r="C94" s="55"/>
      <c r="D94" s="93"/>
      <c r="E94" s="126"/>
      <c r="F94" s="32"/>
      <c r="G94" s="21"/>
      <c r="H94" s="74"/>
      <c r="I94" s="111"/>
      <c r="J94" s="111"/>
      <c r="K94" s="111"/>
      <c r="L94" s="111"/>
      <c r="M94" s="102"/>
      <c r="N94" s="211"/>
      <c r="O94" s="122"/>
      <c r="P94" s="99"/>
    </row>
    <row r="95" spans="1:16" x14ac:dyDescent="0.25">
      <c r="A95" s="8">
        <v>55</v>
      </c>
      <c r="B95" s="220" t="s">
        <v>493</v>
      </c>
      <c r="C95" s="55"/>
      <c r="D95" s="93"/>
      <c r="E95" s="126"/>
      <c r="F95" s="32"/>
      <c r="G95" s="21"/>
      <c r="H95" s="74"/>
      <c r="I95" s="111"/>
      <c r="J95" s="111"/>
      <c r="K95" s="111"/>
      <c r="L95" s="111"/>
      <c r="M95" s="102"/>
      <c r="N95" s="211"/>
      <c r="O95" s="122"/>
      <c r="P95" s="99"/>
    </row>
  </sheetData>
  <mergeCells count="2">
    <mergeCell ref="A39:P39"/>
    <mergeCell ref="A3:P3"/>
  </mergeCells>
  <pageMargins left="1.8110236220472442" right="0.23622047244094491" top="0.74803149606299213" bottom="0.74803149606299213" header="0.31496062992125984" footer="0.31496062992125984"/>
  <pageSetup paperSize="14"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55"/>
  <sheetViews>
    <sheetView topLeftCell="A50" zoomScaleNormal="100" workbookViewId="0">
      <selection activeCell="K53" sqref="K53"/>
    </sheetView>
  </sheetViews>
  <sheetFormatPr baseColWidth="10" defaultRowHeight="15" x14ac:dyDescent="0.25"/>
  <cols>
    <col min="1" max="1" width="2.7109375" bestFit="1" customWidth="1"/>
    <col min="2" max="2" width="4.42578125" customWidth="1"/>
    <col min="3" max="3" width="6.7109375" customWidth="1"/>
    <col min="4" max="4" width="30.140625" customWidth="1"/>
    <col min="5" max="5" width="9.5703125" customWidth="1"/>
    <col min="6" max="6" width="20.85546875" customWidth="1"/>
    <col min="7" max="7" width="8.5703125" customWidth="1"/>
    <col min="8" max="8" width="13.7109375" customWidth="1"/>
    <col min="9" max="9" width="9.28515625" style="72" customWidth="1"/>
    <col min="10" max="10" width="11" customWidth="1"/>
    <col min="11" max="11" width="9.7109375" customWidth="1"/>
    <col min="12" max="12" width="11.42578125" style="72" customWidth="1"/>
    <col min="13" max="13" width="12.85546875" customWidth="1"/>
    <col min="14" max="14" width="15.7109375" customWidth="1"/>
    <col min="15" max="15" width="11" customWidth="1"/>
    <col min="16" max="17" width="15.7109375" customWidth="1"/>
  </cols>
  <sheetData>
    <row r="2" spans="2:17" ht="45" x14ac:dyDescent="0.25">
      <c r="B2" s="3" t="s">
        <v>10</v>
      </c>
      <c r="C2" s="4" t="s">
        <v>0</v>
      </c>
      <c r="D2" s="3" t="s">
        <v>1</v>
      </c>
      <c r="E2" s="3" t="s">
        <v>2</v>
      </c>
      <c r="F2" s="3" t="s">
        <v>3</v>
      </c>
      <c r="G2" s="5" t="s">
        <v>4</v>
      </c>
      <c r="H2" s="3" t="s">
        <v>12</v>
      </c>
      <c r="I2" s="71" t="s">
        <v>5</v>
      </c>
      <c r="J2" s="6" t="s">
        <v>50</v>
      </c>
      <c r="K2" s="6" t="s">
        <v>6</v>
      </c>
      <c r="L2" s="73" t="s">
        <v>7</v>
      </c>
      <c r="M2" s="4" t="s">
        <v>8</v>
      </c>
      <c r="N2" s="1" t="s">
        <v>9</v>
      </c>
      <c r="O2" s="9" t="s">
        <v>11</v>
      </c>
      <c r="P2" s="9" t="s">
        <v>261</v>
      </c>
      <c r="Q2" s="9" t="s">
        <v>262</v>
      </c>
    </row>
    <row r="3" spans="2:17" ht="62.25" customHeight="1" x14ac:dyDescent="0.25">
      <c r="B3" s="7">
        <v>1</v>
      </c>
      <c r="C3" s="90" t="s">
        <v>154</v>
      </c>
      <c r="D3" s="13" t="s">
        <v>81</v>
      </c>
      <c r="E3" s="57" t="s">
        <v>39</v>
      </c>
      <c r="F3" s="68" t="s">
        <v>51</v>
      </c>
      <c r="G3" s="20">
        <v>42762</v>
      </c>
      <c r="H3" s="21" t="s">
        <v>40</v>
      </c>
      <c r="I3" s="70">
        <v>42852</v>
      </c>
      <c r="J3" s="22">
        <v>1266179328</v>
      </c>
      <c r="K3" s="23"/>
      <c r="L3" s="22">
        <v>1266179328</v>
      </c>
      <c r="M3" s="104">
        <f t="shared" ref="M3:M15" si="0">J3-L3</f>
        <v>0</v>
      </c>
      <c r="N3" s="25">
        <v>25010100111</v>
      </c>
      <c r="O3" s="80" t="s">
        <v>64</v>
      </c>
      <c r="P3" s="84" t="s">
        <v>265</v>
      </c>
      <c r="Q3" s="84" t="s">
        <v>264</v>
      </c>
    </row>
    <row r="4" spans="2:17" ht="58.5" customHeight="1" x14ac:dyDescent="0.25">
      <c r="B4" s="8">
        <v>2</v>
      </c>
      <c r="C4" s="90" t="s">
        <v>155</v>
      </c>
      <c r="D4" s="14" t="s">
        <v>82</v>
      </c>
      <c r="E4" s="58">
        <v>71657300</v>
      </c>
      <c r="F4" s="118" t="s">
        <v>14</v>
      </c>
      <c r="G4" s="27">
        <v>42768</v>
      </c>
      <c r="H4" s="28" t="s">
        <v>13</v>
      </c>
      <c r="I4" s="70">
        <v>43096</v>
      </c>
      <c r="J4" s="22">
        <v>21190000</v>
      </c>
      <c r="K4" s="29"/>
      <c r="L4" s="22">
        <f>1950000+1950000+1950000+1950000+1950000+1950000+1950000+1950000+1950000+455000+3185000</f>
        <v>21190000</v>
      </c>
      <c r="M4" s="104">
        <f t="shared" si="0"/>
        <v>0</v>
      </c>
      <c r="N4" s="30">
        <v>25010101112</v>
      </c>
      <c r="O4" s="80" t="s">
        <v>64</v>
      </c>
      <c r="P4" s="84" t="s">
        <v>266</v>
      </c>
      <c r="Q4" s="84" t="s">
        <v>266</v>
      </c>
    </row>
    <row r="5" spans="2:17" ht="59.25" customHeight="1" x14ac:dyDescent="0.25">
      <c r="B5" s="8">
        <v>3</v>
      </c>
      <c r="C5" s="90" t="s">
        <v>156</v>
      </c>
      <c r="D5" s="13" t="s">
        <v>82</v>
      </c>
      <c r="E5" s="59">
        <v>1036632034</v>
      </c>
      <c r="F5" s="67" t="s">
        <v>15</v>
      </c>
      <c r="G5" s="32">
        <v>42767</v>
      </c>
      <c r="H5" s="21" t="s">
        <v>13</v>
      </c>
      <c r="I5" s="70">
        <v>43096</v>
      </c>
      <c r="J5" s="22">
        <v>21190000</v>
      </c>
      <c r="K5" s="33"/>
      <c r="L5" s="22">
        <f>1950000+1950000+1950000+1950000+1950000+1950000+1950000+1950000+1950000+1950000+1690000</f>
        <v>21190000</v>
      </c>
      <c r="M5" s="104">
        <f t="shared" si="0"/>
        <v>0</v>
      </c>
      <c r="N5" s="25">
        <v>25010101112</v>
      </c>
      <c r="O5" s="106" t="s">
        <v>250</v>
      </c>
      <c r="P5" s="84" t="s">
        <v>267</v>
      </c>
      <c r="Q5" s="84" t="s">
        <v>266</v>
      </c>
    </row>
    <row r="6" spans="2:17" ht="60" customHeight="1" x14ac:dyDescent="0.25">
      <c r="B6" s="8">
        <v>4</v>
      </c>
      <c r="C6" s="90" t="s">
        <v>157</v>
      </c>
      <c r="D6" s="127" t="s">
        <v>82</v>
      </c>
      <c r="E6" s="53">
        <v>15326397</v>
      </c>
      <c r="F6" s="67" t="s">
        <v>16</v>
      </c>
      <c r="G6" s="32">
        <v>42767</v>
      </c>
      <c r="H6" s="21" t="s">
        <v>13</v>
      </c>
      <c r="I6" s="70">
        <v>43096</v>
      </c>
      <c r="J6" s="22">
        <v>21190000</v>
      </c>
      <c r="K6" s="33"/>
      <c r="L6" s="22">
        <f>1950000+1950000+1950000+1950000+1950000+1950000+1950000+1950000+1950000+1950000+1690000</f>
        <v>21190000</v>
      </c>
      <c r="M6" s="104">
        <f t="shared" si="0"/>
        <v>0</v>
      </c>
      <c r="N6" s="25">
        <v>25010101112</v>
      </c>
      <c r="O6" s="106" t="s">
        <v>250</v>
      </c>
      <c r="P6" s="84" t="s">
        <v>267</v>
      </c>
      <c r="Q6" s="84" t="s">
        <v>268</v>
      </c>
    </row>
    <row r="7" spans="2:17" ht="58.5" customHeight="1" x14ac:dyDescent="0.25">
      <c r="B7" s="8">
        <v>5</v>
      </c>
      <c r="C7" s="90" t="s">
        <v>158</v>
      </c>
      <c r="D7" s="14" t="s">
        <v>82</v>
      </c>
      <c r="E7" s="53">
        <v>43164057</v>
      </c>
      <c r="F7" s="64" t="s">
        <v>17</v>
      </c>
      <c r="G7" s="32">
        <v>42769</v>
      </c>
      <c r="H7" s="21" t="s">
        <v>13</v>
      </c>
      <c r="I7" s="70">
        <v>43096</v>
      </c>
      <c r="J7" s="22">
        <v>16843333</v>
      </c>
      <c r="K7" s="36"/>
      <c r="L7" s="22">
        <f>1395000+1550000+1550000+1550000+1550000+1550000+1550000+1550000+1550000+1550000+1240000+2583333</f>
        <v>19168333</v>
      </c>
      <c r="M7" s="104">
        <f t="shared" si="0"/>
        <v>-2325000</v>
      </c>
      <c r="N7" s="25">
        <v>25010101112</v>
      </c>
      <c r="O7" s="106" t="s">
        <v>250</v>
      </c>
      <c r="P7" s="84" t="s">
        <v>269</v>
      </c>
      <c r="Q7" s="84" t="s">
        <v>270</v>
      </c>
    </row>
    <row r="8" spans="2:17" ht="55.5" x14ac:dyDescent="0.25">
      <c r="B8" s="8">
        <v>6</v>
      </c>
      <c r="C8" s="90" t="s">
        <v>159</v>
      </c>
      <c r="D8" s="13" t="s">
        <v>83</v>
      </c>
      <c r="E8" s="115">
        <v>71291387</v>
      </c>
      <c r="F8" s="21" t="s">
        <v>18</v>
      </c>
      <c r="G8" s="32">
        <v>42767</v>
      </c>
      <c r="H8" s="21" t="s">
        <v>13</v>
      </c>
      <c r="I8" s="70">
        <v>43096</v>
      </c>
      <c r="J8" s="22">
        <v>16843333</v>
      </c>
      <c r="K8" s="36"/>
      <c r="L8" s="22">
        <f>1550000+1550000+1550000+1550000+1550000+1550000+1550000+1550000+1550000+1550000+1343333</f>
        <v>16843333</v>
      </c>
      <c r="M8" s="104">
        <f t="shared" si="0"/>
        <v>0</v>
      </c>
      <c r="N8" s="25">
        <v>25010101112</v>
      </c>
      <c r="O8" s="106" t="s">
        <v>250</v>
      </c>
      <c r="P8" s="84" t="s">
        <v>271</v>
      </c>
      <c r="Q8" s="117" t="s">
        <v>272</v>
      </c>
    </row>
    <row r="9" spans="2:17" ht="55.5" x14ac:dyDescent="0.25">
      <c r="B9" s="10">
        <v>7</v>
      </c>
      <c r="C9" s="90" t="s">
        <v>160</v>
      </c>
      <c r="D9" s="13" t="s">
        <v>83</v>
      </c>
      <c r="E9" s="53">
        <v>1036633219</v>
      </c>
      <c r="F9" s="21" t="s">
        <v>19</v>
      </c>
      <c r="G9" s="32">
        <v>42768</v>
      </c>
      <c r="H9" s="21" t="s">
        <v>13</v>
      </c>
      <c r="I9" s="70">
        <v>43096</v>
      </c>
      <c r="J9" s="22">
        <v>16791666</v>
      </c>
      <c r="K9" s="33"/>
      <c r="L9" s="22">
        <f>1550000+1550000+1550000+1550000+1550000+1550000+1550000+1550000+1550000+1550000+1291666</f>
        <v>16791666</v>
      </c>
      <c r="M9" s="104">
        <f t="shared" si="0"/>
        <v>0</v>
      </c>
      <c r="N9" s="25">
        <v>25010101112</v>
      </c>
      <c r="O9" s="106" t="s">
        <v>250</v>
      </c>
      <c r="P9" s="84" t="s">
        <v>264</v>
      </c>
      <c r="Q9" s="84" t="s">
        <v>272</v>
      </c>
    </row>
    <row r="10" spans="2:17" ht="55.5" x14ac:dyDescent="0.25">
      <c r="B10" s="8">
        <v>8</v>
      </c>
      <c r="C10" s="90" t="s">
        <v>161</v>
      </c>
      <c r="D10" s="127" t="s">
        <v>83</v>
      </c>
      <c r="E10" s="115">
        <v>70507928</v>
      </c>
      <c r="F10" s="21" t="s">
        <v>20</v>
      </c>
      <c r="G10" s="32">
        <v>42767</v>
      </c>
      <c r="H10" s="21" t="s">
        <v>13</v>
      </c>
      <c r="I10" s="70">
        <v>43096</v>
      </c>
      <c r="J10" s="22">
        <v>16843333</v>
      </c>
      <c r="K10" s="36"/>
      <c r="L10" s="22">
        <f>1550000+1550000+1550000+1550000+1550000+1550000+1550000+1550000+1550000+1550000+1343333</f>
        <v>16843333</v>
      </c>
      <c r="M10" s="104">
        <f t="shared" si="0"/>
        <v>0</v>
      </c>
      <c r="N10" s="25">
        <v>25010101112</v>
      </c>
      <c r="O10" s="106" t="s">
        <v>250</v>
      </c>
      <c r="P10" s="84" t="s">
        <v>271</v>
      </c>
      <c r="Q10" s="84" t="s">
        <v>272</v>
      </c>
    </row>
    <row r="11" spans="2:17" ht="55.5" x14ac:dyDescent="0.25">
      <c r="B11" s="8">
        <v>9</v>
      </c>
      <c r="C11" s="90" t="s">
        <v>162</v>
      </c>
      <c r="D11" s="13" t="s">
        <v>83</v>
      </c>
      <c r="E11" s="53">
        <v>71730568</v>
      </c>
      <c r="F11" s="21" t="s">
        <v>21</v>
      </c>
      <c r="G11" s="32">
        <v>42767</v>
      </c>
      <c r="H11" s="21" t="s">
        <v>13</v>
      </c>
      <c r="I11" s="70">
        <v>43096</v>
      </c>
      <c r="J11" s="22">
        <v>16843333</v>
      </c>
      <c r="K11" s="36"/>
      <c r="L11" s="22">
        <f>1550000+1550000+1550000+1550000+1550000+1550000+1550000+1550000+1550000+1550000+1343333</f>
        <v>16843333</v>
      </c>
      <c r="M11" s="104">
        <f t="shared" si="0"/>
        <v>0</v>
      </c>
      <c r="N11" s="25">
        <v>25010101112</v>
      </c>
      <c r="O11" s="106" t="s">
        <v>250</v>
      </c>
      <c r="P11" s="84" t="s">
        <v>271</v>
      </c>
      <c r="Q11" s="84" t="s">
        <v>272</v>
      </c>
    </row>
    <row r="12" spans="2:17" ht="55.5" x14ac:dyDescent="0.25">
      <c r="B12" s="8">
        <v>10</v>
      </c>
      <c r="C12" s="90" t="s">
        <v>163</v>
      </c>
      <c r="D12" s="13" t="s">
        <v>83</v>
      </c>
      <c r="E12" s="115">
        <v>70875494</v>
      </c>
      <c r="F12" s="68" t="s">
        <v>22</v>
      </c>
      <c r="G12" s="32">
        <v>42769</v>
      </c>
      <c r="H12" s="21" t="s">
        <v>13</v>
      </c>
      <c r="I12" s="70">
        <v>43096</v>
      </c>
      <c r="J12" s="22">
        <v>16740000</v>
      </c>
      <c r="K12" s="36"/>
      <c r="L12" s="22">
        <f>1550000+1550000+1550000+1550000+1550000+1550000+1550000+1550000+1550000+1550000+1240000</f>
        <v>16740000</v>
      </c>
      <c r="M12" s="104">
        <f t="shared" si="0"/>
        <v>0</v>
      </c>
      <c r="N12" s="25">
        <v>25010101112</v>
      </c>
      <c r="O12" s="106" t="s">
        <v>250</v>
      </c>
      <c r="P12" s="84" t="s">
        <v>273</v>
      </c>
      <c r="Q12" s="84" t="s">
        <v>274</v>
      </c>
    </row>
    <row r="13" spans="2:17" ht="55.5" x14ac:dyDescent="0.25">
      <c r="B13" s="8">
        <v>11</v>
      </c>
      <c r="C13" s="90" t="s">
        <v>164</v>
      </c>
      <c r="D13" s="13" t="s">
        <v>83</v>
      </c>
      <c r="E13" s="53">
        <v>43161282</v>
      </c>
      <c r="F13" s="118" t="s">
        <v>23</v>
      </c>
      <c r="G13" s="32">
        <v>42769</v>
      </c>
      <c r="H13" s="21" t="s">
        <v>13</v>
      </c>
      <c r="I13" s="70">
        <v>43096</v>
      </c>
      <c r="J13" s="22">
        <v>16740000</v>
      </c>
      <c r="K13" s="36"/>
      <c r="L13" s="22">
        <f>1550000+1550000+1550000+1550000+1550000+1550000+1550000+1550000+1550000+1550000+1240000</f>
        <v>16740000</v>
      </c>
      <c r="M13" s="104">
        <f t="shared" si="0"/>
        <v>0</v>
      </c>
      <c r="N13" s="25">
        <v>25010101112</v>
      </c>
      <c r="O13" s="106" t="s">
        <v>250</v>
      </c>
      <c r="P13" s="84" t="s">
        <v>273</v>
      </c>
      <c r="Q13" s="84" t="s">
        <v>272</v>
      </c>
    </row>
    <row r="14" spans="2:17" ht="55.5" x14ac:dyDescent="0.25">
      <c r="B14" s="8">
        <v>12</v>
      </c>
      <c r="C14" s="90" t="s">
        <v>165</v>
      </c>
      <c r="D14" s="13" t="s">
        <v>83</v>
      </c>
      <c r="E14" s="115">
        <v>42767664</v>
      </c>
      <c r="F14" s="21" t="s">
        <v>24</v>
      </c>
      <c r="G14" s="32">
        <v>42768</v>
      </c>
      <c r="H14" s="21" t="s">
        <v>13</v>
      </c>
      <c r="I14" s="70">
        <v>43096</v>
      </c>
      <c r="J14" s="22">
        <v>16791666</v>
      </c>
      <c r="K14" s="33"/>
      <c r="L14" s="22">
        <f>1550000+1550000+1550000+1550000+1550000+1550000+1550000+1550000+1550000+1550000+1291666</f>
        <v>16791666</v>
      </c>
      <c r="M14" s="104">
        <f t="shared" si="0"/>
        <v>0</v>
      </c>
      <c r="N14" s="25">
        <v>25010101112</v>
      </c>
      <c r="O14" s="106" t="s">
        <v>250</v>
      </c>
      <c r="P14" s="84" t="s">
        <v>264</v>
      </c>
      <c r="Q14" s="84" t="s">
        <v>272</v>
      </c>
    </row>
    <row r="15" spans="2:17" ht="55.5" x14ac:dyDescent="0.25">
      <c r="B15" s="8">
        <v>13</v>
      </c>
      <c r="C15" s="90" t="s">
        <v>166</v>
      </c>
      <c r="D15" s="13" t="s">
        <v>83</v>
      </c>
      <c r="E15" s="53">
        <v>1036654116</v>
      </c>
      <c r="F15" s="21" t="s">
        <v>25</v>
      </c>
      <c r="G15" s="32">
        <v>42769</v>
      </c>
      <c r="H15" s="21" t="s">
        <v>13</v>
      </c>
      <c r="I15" s="70">
        <v>43096</v>
      </c>
      <c r="J15" s="22">
        <v>16740000</v>
      </c>
      <c r="K15" s="36"/>
      <c r="L15" s="22">
        <f>1550000+1550000+1550000+1550000+1550000+1550000+1550000+1550000+1550000+1550000+1240000</f>
        <v>16740000</v>
      </c>
      <c r="M15" s="104">
        <f t="shared" si="0"/>
        <v>0</v>
      </c>
      <c r="N15" s="25">
        <v>25010101112</v>
      </c>
      <c r="O15" s="106" t="s">
        <v>250</v>
      </c>
      <c r="P15" s="84" t="s">
        <v>273</v>
      </c>
      <c r="Q15" s="84" t="s">
        <v>272</v>
      </c>
    </row>
    <row r="16" spans="2:17" ht="55.5" x14ac:dyDescent="0.25">
      <c r="B16" s="8">
        <v>14</v>
      </c>
      <c r="C16" s="90" t="s">
        <v>167</v>
      </c>
      <c r="D16" s="13" t="s">
        <v>83</v>
      </c>
      <c r="E16" s="53">
        <v>71278983</v>
      </c>
      <c r="F16" s="119" t="s">
        <v>35</v>
      </c>
      <c r="G16" s="32">
        <v>42768</v>
      </c>
      <c r="H16" s="21" t="s">
        <v>13</v>
      </c>
      <c r="I16" s="70">
        <v>43096</v>
      </c>
      <c r="J16" s="22">
        <v>16791666</v>
      </c>
      <c r="K16" s="33"/>
      <c r="L16" s="22">
        <v>1550000</v>
      </c>
      <c r="M16" s="104">
        <v>0</v>
      </c>
      <c r="N16" s="25">
        <v>25010101112</v>
      </c>
      <c r="O16" s="80" t="s">
        <v>64</v>
      </c>
      <c r="P16" s="84" t="s">
        <v>264</v>
      </c>
      <c r="Q16" s="84" t="s">
        <v>274</v>
      </c>
    </row>
    <row r="17" spans="2:17" ht="55.5" x14ac:dyDescent="0.25">
      <c r="B17" s="8">
        <v>15</v>
      </c>
      <c r="C17" s="90" t="s">
        <v>168</v>
      </c>
      <c r="D17" s="13" t="s">
        <v>83</v>
      </c>
      <c r="E17" s="115">
        <v>70001339</v>
      </c>
      <c r="F17" s="21" t="s">
        <v>26</v>
      </c>
      <c r="G17" s="32">
        <v>42769</v>
      </c>
      <c r="H17" s="21" t="s">
        <v>13</v>
      </c>
      <c r="I17" s="70">
        <v>43096</v>
      </c>
      <c r="J17" s="22">
        <v>16740000</v>
      </c>
      <c r="K17" s="36"/>
      <c r="L17" s="22">
        <f>1550000+1550000+1550000+1550000+1550000+1550000+1550000+1550000+1550000+1550000+1240000</f>
        <v>16740000</v>
      </c>
      <c r="M17" s="104">
        <f t="shared" ref="M17:M23" si="1">J17-L17</f>
        <v>0</v>
      </c>
      <c r="N17" s="25">
        <v>25010101112</v>
      </c>
      <c r="O17" s="106" t="s">
        <v>250</v>
      </c>
      <c r="P17" s="84" t="s">
        <v>273</v>
      </c>
      <c r="Q17" s="84" t="s">
        <v>275</v>
      </c>
    </row>
    <row r="18" spans="2:17" ht="55.5" x14ac:dyDescent="0.25">
      <c r="B18" s="8">
        <v>16</v>
      </c>
      <c r="C18" s="90" t="s">
        <v>169</v>
      </c>
      <c r="D18" s="13" t="s">
        <v>83</v>
      </c>
      <c r="E18" s="51">
        <v>98626671</v>
      </c>
      <c r="F18" s="21" t="s">
        <v>27</v>
      </c>
      <c r="G18" s="20">
        <v>42767</v>
      </c>
      <c r="H18" s="21" t="s">
        <v>13</v>
      </c>
      <c r="I18" s="70">
        <v>43096</v>
      </c>
      <c r="J18" s="22">
        <v>16843333</v>
      </c>
      <c r="K18" s="37"/>
      <c r="L18" s="22">
        <f>1550000+1550000+1550000+1550000+1550000+1550000+1550000+1550000+1550000+1550000+1343333</f>
        <v>16843333</v>
      </c>
      <c r="M18" s="104">
        <f t="shared" si="1"/>
        <v>0</v>
      </c>
      <c r="N18" s="25">
        <v>25010101112</v>
      </c>
      <c r="O18" s="106" t="s">
        <v>250</v>
      </c>
      <c r="P18" s="84" t="s">
        <v>271</v>
      </c>
      <c r="Q18" s="116" t="s">
        <v>275</v>
      </c>
    </row>
    <row r="19" spans="2:17" ht="55.5" x14ac:dyDescent="0.25">
      <c r="B19" s="8">
        <v>17</v>
      </c>
      <c r="C19" s="90" t="s">
        <v>170</v>
      </c>
      <c r="D19" s="13" t="s">
        <v>83</v>
      </c>
      <c r="E19" s="115">
        <v>71877324</v>
      </c>
      <c r="F19" s="21" t="s">
        <v>28</v>
      </c>
      <c r="G19" s="20">
        <v>42767</v>
      </c>
      <c r="H19" s="21" t="s">
        <v>13</v>
      </c>
      <c r="I19" s="70">
        <v>43096</v>
      </c>
      <c r="J19" s="22">
        <v>16843333</v>
      </c>
      <c r="K19" s="37"/>
      <c r="L19" s="22">
        <f>1550000+1550000+1550000+1550000+1550000+1550000+1550000+1550000+1550000+1550000+1343333</f>
        <v>16843333</v>
      </c>
      <c r="M19" s="104">
        <f t="shared" si="1"/>
        <v>0</v>
      </c>
      <c r="N19" s="25">
        <v>25010101112</v>
      </c>
      <c r="O19" s="106" t="s">
        <v>250</v>
      </c>
      <c r="P19" s="84" t="s">
        <v>271</v>
      </c>
      <c r="Q19" s="116" t="s">
        <v>275</v>
      </c>
    </row>
    <row r="20" spans="2:17" ht="72.75" customHeight="1" x14ac:dyDescent="0.25">
      <c r="B20" s="8">
        <v>18</v>
      </c>
      <c r="C20" s="90" t="s">
        <v>171</v>
      </c>
      <c r="D20" s="128" t="s">
        <v>84</v>
      </c>
      <c r="E20" s="17" t="s">
        <v>52</v>
      </c>
      <c r="F20" s="21" t="s">
        <v>53</v>
      </c>
      <c r="G20" s="38">
        <v>42781</v>
      </c>
      <c r="H20" s="21" t="s">
        <v>13</v>
      </c>
      <c r="I20" s="70">
        <v>43096</v>
      </c>
      <c r="J20" s="22">
        <v>52833333</v>
      </c>
      <c r="K20" s="39"/>
      <c r="L20" s="22">
        <f>5000000+5000000+5000000+5000000+5000000+5000000+5000000+5000000+5000000+2833333+5000000</f>
        <v>52833333</v>
      </c>
      <c r="M20" s="104">
        <f t="shared" si="1"/>
        <v>0</v>
      </c>
      <c r="N20" s="25">
        <v>25010101112</v>
      </c>
      <c r="O20" s="106" t="s">
        <v>250</v>
      </c>
      <c r="P20" s="84" t="s">
        <v>276</v>
      </c>
      <c r="Q20" s="84" t="s">
        <v>278</v>
      </c>
    </row>
    <row r="21" spans="2:17" ht="55.5" x14ac:dyDescent="0.25">
      <c r="B21" s="8">
        <v>19</v>
      </c>
      <c r="C21" s="112" t="s">
        <v>172</v>
      </c>
      <c r="D21" s="13" t="s">
        <v>85</v>
      </c>
      <c r="E21" s="115">
        <v>1128461196</v>
      </c>
      <c r="F21" s="21" t="s">
        <v>29</v>
      </c>
      <c r="G21" s="32">
        <v>42768</v>
      </c>
      <c r="H21" s="21" t="s">
        <v>13</v>
      </c>
      <c r="I21" s="70">
        <v>43096</v>
      </c>
      <c r="J21" s="22">
        <v>16791666</v>
      </c>
      <c r="K21" s="33"/>
      <c r="L21" s="22">
        <f>1550000+1550000+1550000+1550000+1550000+1550000+1550000+1550000+1550000+1550000+1291666</f>
        <v>16791666</v>
      </c>
      <c r="M21" s="104">
        <f t="shared" si="1"/>
        <v>0</v>
      </c>
      <c r="N21" s="25">
        <v>25010101112</v>
      </c>
      <c r="O21" s="106" t="s">
        <v>250</v>
      </c>
      <c r="P21" s="84" t="s">
        <v>264</v>
      </c>
      <c r="Q21" s="84" t="s">
        <v>275</v>
      </c>
    </row>
    <row r="22" spans="2:17" ht="55.5" x14ac:dyDescent="0.25">
      <c r="B22" s="8">
        <v>20</v>
      </c>
      <c r="C22" s="112" t="s">
        <v>173</v>
      </c>
      <c r="D22" s="13" t="s">
        <v>85</v>
      </c>
      <c r="E22" s="53">
        <v>8010839</v>
      </c>
      <c r="F22" s="21" t="s">
        <v>30</v>
      </c>
      <c r="G22" s="32">
        <v>42768</v>
      </c>
      <c r="H22" s="21" t="s">
        <v>13</v>
      </c>
      <c r="I22" s="70">
        <v>43096</v>
      </c>
      <c r="J22" s="22">
        <v>16791666</v>
      </c>
      <c r="K22" s="33"/>
      <c r="L22" s="22">
        <f>1550000+1550000+1550000+1550000+1550000+1550000+1550000+1550000+1550000+1550000+1291666</f>
        <v>16791666</v>
      </c>
      <c r="M22" s="104">
        <f t="shared" si="1"/>
        <v>0</v>
      </c>
      <c r="N22" s="25">
        <v>25010101112</v>
      </c>
      <c r="O22" s="106" t="s">
        <v>250</v>
      </c>
      <c r="P22" s="84" t="s">
        <v>264</v>
      </c>
      <c r="Q22" s="84" t="s">
        <v>275</v>
      </c>
    </row>
    <row r="23" spans="2:17" ht="55.5" x14ac:dyDescent="0.25">
      <c r="B23" s="8">
        <v>21</v>
      </c>
      <c r="C23" s="112" t="s">
        <v>174</v>
      </c>
      <c r="D23" s="13" t="s">
        <v>85</v>
      </c>
      <c r="E23" s="115">
        <v>11791686</v>
      </c>
      <c r="F23" s="21" t="s">
        <v>31</v>
      </c>
      <c r="G23" s="32">
        <v>42769</v>
      </c>
      <c r="H23" s="21" t="s">
        <v>13</v>
      </c>
      <c r="I23" s="70">
        <v>43096</v>
      </c>
      <c r="J23" s="22">
        <v>16740000</v>
      </c>
      <c r="K23" s="36"/>
      <c r="L23" s="22">
        <f>1550000+1550000+1550000+1550000+1550000+1550000+1550000+1550000+1550000+1550000+1240000</f>
        <v>16740000</v>
      </c>
      <c r="M23" s="104">
        <f t="shared" si="1"/>
        <v>0</v>
      </c>
      <c r="N23" s="25">
        <v>25010101112</v>
      </c>
      <c r="O23" s="106" t="s">
        <v>250</v>
      </c>
      <c r="P23" s="84" t="s">
        <v>273</v>
      </c>
      <c r="Q23" s="84" t="s">
        <v>275</v>
      </c>
    </row>
    <row r="24" spans="2:17" ht="60" customHeight="1" x14ac:dyDescent="0.25">
      <c r="B24" s="8">
        <v>22</v>
      </c>
      <c r="C24" s="112" t="s">
        <v>175</v>
      </c>
      <c r="D24" s="13" t="s">
        <v>85</v>
      </c>
      <c r="E24" s="53">
        <v>1152450199</v>
      </c>
      <c r="F24" s="64" t="s">
        <v>32</v>
      </c>
      <c r="G24" s="38">
        <v>42773</v>
      </c>
      <c r="H24" s="21" t="s">
        <v>13</v>
      </c>
      <c r="I24" s="70">
        <v>43096</v>
      </c>
      <c r="J24" s="22">
        <v>16585000</v>
      </c>
      <c r="K24" s="22">
        <v>3800000</v>
      </c>
      <c r="L24" s="22">
        <f>1550000+1550000+1550000+1550000+1550000+1550000+1550000+2721666+2500000+2500000+1813334</f>
        <v>20385000</v>
      </c>
      <c r="M24" s="104">
        <f>J24+K24-L24</f>
        <v>0</v>
      </c>
      <c r="N24" s="25">
        <v>25010101112</v>
      </c>
      <c r="O24" s="106" t="s">
        <v>250</v>
      </c>
      <c r="P24" s="84" t="s">
        <v>279</v>
      </c>
      <c r="Q24" s="84" t="s">
        <v>280</v>
      </c>
    </row>
    <row r="25" spans="2:17" ht="190.5" customHeight="1" x14ac:dyDescent="0.25">
      <c r="B25" s="2">
        <v>23</v>
      </c>
      <c r="C25" s="112" t="s">
        <v>176</v>
      </c>
      <c r="D25" s="127" t="s">
        <v>86</v>
      </c>
      <c r="E25" s="60" t="s">
        <v>38</v>
      </c>
      <c r="F25" s="64" t="s">
        <v>37</v>
      </c>
      <c r="G25" s="38">
        <v>42776</v>
      </c>
      <c r="H25" s="21" t="s">
        <v>80</v>
      </c>
      <c r="I25" s="70">
        <v>43100</v>
      </c>
      <c r="J25" s="22">
        <v>115484240</v>
      </c>
      <c r="K25" s="40"/>
      <c r="L25" s="22">
        <f>11221599+16505896+10080621+13365427+11688492+14535763+10350669+17720077+10015696</f>
        <v>115484240</v>
      </c>
      <c r="M25" s="104">
        <f t="shared" ref="M25:M36" si="2">J25-L25</f>
        <v>0</v>
      </c>
      <c r="N25" s="69">
        <v>22030100108</v>
      </c>
      <c r="O25" s="80" t="s">
        <v>64</v>
      </c>
      <c r="P25" s="84" t="s">
        <v>281</v>
      </c>
      <c r="Q25" s="84" t="s">
        <v>282</v>
      </c>
    </row>
    <row r="26" spans="2:17" ht="54.75" customHeight="1" x14ac:dyDescent="0.25">
      <c r="B26" s="11">
        <v>24</v>
      </c>
      <c r="C26" s="112" t="s">
        <v>177</v>
      </c>
      <c r="D26" s="129" t="s">
        <v>87</v>
      </c>
      <c r="E26" s="53" t="s">
        <v>54</v>
      </c>
      <c r="F26" s="64" t="s">
        <v>42</v>
      </c>
      <c r="G26" s="38">
        <v>42781</v>
      </c>
      <c r="H26" s="21" t="s">
        <v>43</v>
      </c>
      <c r="I26" s="70">
        <v>43100</v>
      </c>
      <c r="J26" s="22">
        <v>8505000</v>
      </c>
      <c r="K26" s="40"/>
      <c r="L26" s="22">
        <f>1546362+3092724+1546362+2319552</f>
        <v>8505000</v>
      </c>
      <c r="M26" s="104">
        <f t="shared" si="2"/>
        <v>0</v>
      </c>
      <c r="N26" s="25">
        <v>21020207102</v>
      </c>
      <c r="O26" s="106" t="s">
        <v>250</v>
      </c>
      <c r="P26" s="84" t="s">
        <v>283</v>
      </c>
      <c r="Q26" s="84" t="s">
        <v>278</v>
      </c>
    </row>
    <row r="27" spans="2:17" ht="55.5" x14ac:dyDescent="0.25">
      <c r="B27" s="8">
        <v>25</v>
      </c>
      <c r="C27" s="112" t="s">
        <v>178</v>
      </c>
      <c r="D27" s="15" t="s">
        <v>85</v>
      </c>
      <c r="E27" s="115">
        <v>98523509</v>
      </c>
      <c r="F27" s="120" t="s">
        <v>33</v>
      </c>
      <c r="G27" s="41">
        <v>42782</v>
      </c>
      <c r="H27" s="42" t="s">
        <v>13</v>
      </c>
      <c r="I27" s="70">
        <v>43096</v>
      </c>
      <c r="J27" s="22">
        <v>16120000</v>
      </c>
      <c r="K27" s="43"/>
      <c r="L27" s="22">
        <f>1550000+1550000+1550000+1550000+1550000+1550000+1550000+1550000+1550000+1550000+620000</f>
        <v>16120000</v>
      </c>
      <c r="M27" s="104">
        <f t="shared" si="2"/>
        <v>0</v>
      </c>
      <c r="N27" s="44">
        <v>25010101112</v>
      </c>
      <c r="O27" s="106" t="s">
        <v>250</v>
      </c>
      <c r="P27" s="84" t="s">
        <v>284</v>
      </c>
      <c r="Q27" s="84" t="s">
        <v>277</v>
      </c>
    </row>
    <row r="28" spans="2:17" ht="53.25" customHeight="1" x14ac:dyDescent="0.25">
      <c r="B28" s="2">
        <v>26</v>
      </c>
      <c r="C28" s="112" t="s">
        <v>179</v>
      </c>
      <c r="D28" s="133" t="s">
        <v>88</v>
      </c>
      <c r="E28" s="53">
        <v>53084303</v>
      </c>
      <c r="F28" s="68" t="s">
        <v>89</v>
      </c>
      <c r="G28" s="45">
        <v>42797</v>
      </c>
      <c r="H28" s="13" t="s">
        <v>41</v>
      </c>
      <c r="I28" s="70">
        <v>43100</v>
      </c>
      <c r="J28" s="22">
        <v>30000000</v>
      </c>
      <c r="K28" s="46"/>
      <c r="L28" s="22">
        <f>3000000+3375000+3375000+3375000+3375000+3375000+3375000+3375000+3375000</f>
        <v>30000000</v>
      </c>
      <c r="M28" s="104">
        <f t="shared" si="2"/>
        <v>0</v>
      </c>
      <c r="N28" s="47">
        <v>21010202102</v>
      </c>
      <c r="O28" s="106" t="s">
        <v>250</v>
      </c>
      <c r="P28" s="84" t="s">
        <v>285</v>
      </c>
      <c r="Q28" s="116" t="s">
        <v>286</v>
      </c>
    </row>
    <row r="29" spans="2:17" ht="96" customHeight="1" x14ac:dyDescent="0.25">
      <c r="B29" s="11">
        <v>27</v>
      </c>
      <c r="C29" s="112" t="s">
        <v>180</v>
      </c>
      <c r="D29" s="133" t="s">
        <v>90</v>
      </c>
      <c r="E29" s="53">
        <v>8157599</v>
      </c>
      <c r="F29" s="68" t="s">
        <v>141</v>
      </c>
      <c r="G29" s="45">
        <v>42801</v>
      </c>
      <c r="H29" s="13" t="s">
        <v>41</v>
      </c>
      <c r="I29" s="70">
        <v>43096</v>
      </c>
      <c r="J29" s="22">
        <v>16000000</v>
      </c>
      <c r="K29" s="46"/>
      <c r="L29" s="22">
        <f>4000000+2110000+1890000+4000000+4000000</f>
        <v>16000000</v>
      </c>
      <c r="M29" s="104">
        <f t="shared" si="2"/>
        <v>0</v>
      </c>
      <c r="N29" s="47">
        <v>21010202102</v>
      </c>
      <c r="O29" s="106" t="s">
        <v>250</v>
      </c>
      <c r="P29" s="84" t="s">
        <v>287</v>
      </c>
      <c r="Q29" s="117" t="s">
        <v>286</v>
      </c>
    </row>
    <row r="30" spans="2:17" ht="49.5" customHeight="1" x14ac:dyDescent="0.25">
      <c r="B30" s="8">
        <v>28</v>
      </c>
      <c r="C30" s="112" t="s">
        <v>181</v>
      </c>
      <c r="D30" s="13" t="s">
        <v>85</v>
      </c>
      <c r="E30" s="53">
        <v>70851565</v>
      </c>
      <c r="F30" s="114" t="s">
        <v>34</v>
      </c>
      <c r="G30" s="48">
        <v>42822</v>
      </c>
      <c r="H30" s="21" t="s">
        <v>44</v>
      </c>
      <c r="I30" s="70">
        <v>43096</v>
      </c>
      <c r="J30" s="22">
        <v>13950000</v>
      </c>
      <c r="K30" s="33"/>
      <c r="L30" s="22">
        <f>1550000+1550000+1550000+1550000+1550000+1550000+1550000+1550000+1550000</f>
        <v>13950000</v>
      </c>
      <c r="M30" s="104">
        <f t="shared" si="2"/>
        <v>0</v>
      </c>
      <c r="N30" s="25">
        <v>25010101112</v>
      </c>
      <c r="O30" s="106" t="s">
        <v>250</v>
      </c>
      <c r="P30" s="84" t="s">
        <v>288</v>
      </c>
      <c r="Q30" s="117" t="s">
        <v>289</v>
      </c>
    </row>
    <row r="31" spans="2:17" ht="99" x14ac:dyDescent="0.25">
      <c r="B31" s="11">
        <v>29</v>
      </c>
      <c r="C31" s="112" t="s">
        <v>182</v>
      </c>
      <c r="D31" s="130" t="s">
        <v>91</v>
      </c>
      <c r="E31" s="16" t="s">
        <v>55</v>
      </c>
      <c r="F31" s="16" t="s">
        <v>56</v>
      </c>
      <c r="G31" s="49">
        <v>42824</v>
      </c>
      <c r="H31" s="19" t="s">
        <v>44</v>
      </c>
      <c r="I31" s="49">
        <v>42946</v>
      </c>
      <c r="J31" s="22">
        <v>13273266</v>
      </c>
      <c r="K31" s="19"/>
      <c r="L31" s="22">
        <f>13273266</f>
        <v>13273266</v>
      </c>
      <c r="M31" s="104">
        <f t="shared" si="2"/>
        <v>0</v>
      </c>
      <c r="N31" s="19">
        <v>25010101112</v>
      </c>
      <c r="O31" s="80" t="s">
        <v>64</v>
      </c>
      <c r="P31" s="84" t="s">
        <v>289</v>
      </c>
      <c r="Q31" s="117" t="s">
        <v>290</v>
      </c>
    </row>
    <row r="32" spans="2:17" ht="50.25" customHeight="1" x14ac:dyDescent="0.25">
      <c r="B32" s="8">
        <v>30</v>
      </c>
      <c r="C32" s="112" t="s">
        <v>183</v>
      </c>
      <c r="D32" s="133" t="s">
        <v>94</v>
      </c>
      <c r="E32" s="53">
        <v>98595274</v>
      </c>
      <c r="F32" s="78" t="s">
        <v>93</v>
      </c>
      <c r="G32" s="45">
        <v>42825</v>
      </c>
      <c r="H32" s="21" t="s">
        <v>36</v>
      </c>
      <c r="I32" s="70">
        <v>43100</v>
      </c>
      <c r="J32" s="22">
        <v>20700000</v>
      </c>
      <c r="K32" s="46"/>
      <c r="L32" s="22">
        <f>2300000+2300000+2300000+2300000+2300000+2300000+2300000+2300000+2300000</f>
        <v>20700000</v>
      </c>
      <c r="M32" s="104">
        <f t="shared" si="2"/>
        <v>0</v>
      </c>
      <c r="N32" s="47">
        <v>21010202102</v>
      </c>
      <c r="O32" s="106" t="s">
        <v>250</v>
      </c>
      <c r="P32" s="84" t="s">
        <v>291</v>
      </c>
      <c r="Q32" s="117" t="s">
        <v>290</v>
      </c>
    </row>
    <row r="33" spans="2:17" ht="122.25" customHeight="1" x14ac:dyDescent="0.25">
      <c r="B33" s="11">
        <v>31</v>
      </c>
      <c r="C33" s="112" t="s">
        <v>184</v>
      </c>
      <c r="D33" s="127" t="s">
        <v>92</v>
      </c>
      <c r="E33" s="61" t="s">
        <v>57</v>
      </c>
      <c r="F33" s="68" t="s">
        <v>58</v>
      </c>
      <c r="G33" s="50">
        <v>42851</v>
      </c>
      <c r="H33" s="13" t="s">
        <v>45</v>
      </c>
      <c r="I33" s="70">
        <v>43100</v>
      </c>
      <c r="J33" s="22">
        <v>700000000</v>
      </c>
      <c r="K33" s="13"/>
      <c r="L33" s="22">
        <f>700000000</f>
        <v>700000000</v>
      </c>
      <c r="M33" s="104">
        <f t="shared" si="2"/>
        <v>0</v>
      </c>
      <c r="N33" s="25">
        <v>25010102113</v>
      </c>
      <c r="O33" s="80" t="s">
        <v>64</v>
      </c>
      <c r="P33" s="84" t="s">
        <v>292</v>
      </c>
      <c r="Q33" s="117" t="s">
        <v>293</v>
      </c>
    </row>
    <row r="34" spans="2:17" ht="68.25" customHeight="1" x14ac:dyDescent="0.25">
      <c r="B34" s="8">
        <v>32</v>
      </c>
      <c r="C34" s="112" t="s">
        <v>185</v>
      </c>
      <c r="D34" s="127" t="s">
        <v>95</v>
      </c>
      <c r="E34" s="61" t="s">
        <v>59</v>
      </c>
      <c r="F34" s="68" t="s">
        <v>46</v>
      </c>
      <c r="G34" s="50">
        <v>42852</v>
      </c>
      <c r="H34" s="13" t="s">
        <v>45</v>
      </c>
      <c r="I34" s="70">
        <v>43100</v>
      </c>
      <c r="J34" s="22">
        <v>900000000</v>
      </c>
      <c r="K34" s="13"/>
      <c r="L34" s="22">
        <f>200000000+200000000+200000000+200000000+100000000</f>
        <v>900000000</v>
      </c>
      <c r="M34" s="104">
        <f t="shared" si="2"/>
        <v>0</v>
      </c>
      <c r="N34" s="25">
        <v>25010102113</v>
      </c>
      <c r="O34" s="113"/>
      <c r="P34" s="84" t="s">
        <v>294</v>
      </c>
      <c r="Q34" s="117" t="s">
        <v>295</v>
      </c>
    </row>
    <row r="35" spans="2:17" ht="51" customHeight="1" x14ac:dyDescent="0.25">
      <c r="B35" s="11">
        <v>33</v>
      </c>
      <c r="C35" s="112" t="s">
        <v>186</v>
      </c>
      <c r="D35" s="13" t="s">
        <v>96</v>
      </c>
      <c r="E35" s="56">
        <v>71293401</v>
      </c>
      <c r="F35" s="68" t="s">
        <v>47</v>
      </c>
      <c r="G35" s="50">
        <v>42858</v>
      </c>
      <c r="H35" s="13" t="s">
        <v>44</v>
      </c>
      <c r="I35" s="75">
        <v>43096</v>
      </c>
      <c r="J35" s="22">
        <v>12090000</v>
      </c>
      <c r="K35" s="13"/>
      <c r="L35" s="22">
        <f>1550000+1550000+1550000+1550000+1550000+1550000+1550000+1240000</f>
        <v>12090000</v>
      </c>
      <c r="M35" s="104">
        <f t="shared" si="2"/>
        <v>0</v>
      </c>
      <c r="N35" s="25">
        <v>25010101112</v>
      </c>
      <c r="O35" s="106" t="s">
        <v>250</v>
      </c>
      <c r="P35" s="84" t="s">
        <v>296</v>
      </c>
      <c r="Q35" s="117" t="s">
        <v>296</v>
      </c>
    </row>
    <row r="36" spans="2:17" ht="104.25" customHeight="1" x14ac:dyDescent="0.25">
      <c r="B36" s="8">
        <v>34</v>
      </c>
      <c r="C36" s="112" t="s">
        <v>187</v>
      </c>
      <c r="D36" s="127" t="s">
        <v>97</v>
      </c>
      <c r="E36" s="56">
        <v>8160190</v>
      </c>
      <c r="F36" s="68" t="s">
        <v>48</v>
      </c>
      <c r="G36" s="50">
        <v>42860</v>
      </c>
      <c r="H36" s="13" t="s">
        <v>45</v>
      </c>
      <c r="I36" s="75">
        <v>43098</v>
      </c>
      <c r="J36" s="22">
        <v>55533333</v>
      </c>
      <c r="K36" s="13"/>
      <c r="L36" s="22">
        <f>6533333+7000000+7000000+14000000+14000000+7000000</f>
        <v>55533333</v>
      </c>
      <c r="M36" s="104">
        <f t="shared" si="2"/>
        <v>0</v>
      </c>
      <c r="N36" s="25">
        <v>22030101102</v>
      </c>
      <c r="O36" s="106" t="s">
        <v>250</v>
      </c>
      <c r="P36" s="84" t="s">
        <v>297</v>
      </c>
      <c r="Q36" s="84" t="s">
        <v>298</v>
      </c>
    </row>
    <row r="37" spans="2:17" ht="62.25" customHeight="1" x14ac:dyDescent="0.25">
      <c r="B37" s="11">
        <v>35</v>
      </c>
      <c r="C37" s="112" t="s">
        <v>188</v>
      </c>
      <c r="D37" s="127" t="s">
        <v>98</v>
      </c>
      <c r="E37" s="56">
        <v>98554661</v>
      </c>
      <c r="F37" s="68" t="s">
        <v>378</v>
      </c>
      <c r="G37" s="50">
        <v>42863</v>
      </c>
      <c r="H37" s="13" t="s">
        <v>44</v>
      </c>
      <c r="I37" s="76" t="s">
        <v>49</v>
      </c>
      <c r="J37" s="22">
        <v>5251400</v>
      </c>
      <c r="K37" s="22">
        <v>2500000</v>
      </c>
      <c r="L37" s="22">
        <f>1171850+983000+1287750+4308800</f>
        <v>7751400</v>
      </c>
      <c r="M37" s="104">
        <f>J37+K37-L37</f>
        <v>0</v>
      </c>
      <c r="N37" s="25">
        <v>25010101112</v>
      </c>
      <c r="O37" s="106" t="s">
        <v>250</v>
      </c>
      <c r="P37" s="84" t="s">
        <v>299</v>
      </c>
      <c r="Q37" s="84" t="s">
        <v>300</v>
      </c>
    </row>
    <row r="38" spans="2:17" ht="66" customHeight="1" x14ac:dyDescent="0.25">
      <c r="B38" s="8">
        <v>36</v>
      </c>
      <c r="C38" s="112" t="s">
        <v>189</v>
      </c>
      <c r="D38" s="127" t="s">
        <v>99</v>
      </c>
      <c r="E38" s="56" t="s">
        <v>60</v>
      </c>
      <c r="F38" s="68" t="s">
        <v>61</v>
      </c>
      <c r="G38" s="50">
        <v>42878</v>
      </c>
      <c r="H38" s="13" t="s">
        <v>45</v>
      </c>
      <c r="I38" s="76" t="s">
        <v>257</v>
      </c>
      <c r="J38" s="22">
        <v>36000000</v>
      </c>
      <c r="K38" s="22">
        <v>2999990</v>
      </c>
      <c r="L38" s="22">
        <f>12916651+8902000+3063536+2608480+2999990+8509333</f>
        <v>38999990</v>
      </c>
      <c r="M38" s="104">
        <f>J38+K38-L38</f>
        <v>0</v>
      </c>
      <c r="N38" s="25">
        <v>22030101102</v>
      </c>
      <c r="O38" s="106" t="s">
        <v>250</v>
      </c>
      <c r="P38" s="84" t="s">
        <v>301</v>
      </c>
      <c r="Q38" s="84" t="s">
        <v>302</v>
      </c>
    </row>
    <row r="39" spans="2:17" ht="69.75" customHeight="1" x14ac:dyDescent="0.25">
      <c r="B39" s="11">
        <v>37</v>
      </c>
      <c r="C39" s="112" t="s">
        <v>190</v>
      </c>
      <c r="D39" s="127" t="s">
        <v>100</v>
      </c>
      <c r="E39" s="56" t="s">
        <v>62</v>
      </c>
      <c r="F39" s="68" t="s">
        <v>63</v>
      </c>
      <c r="G39" s="50">
        <v>42881</v>
      </c>
      <c r="H39" s="13" t="s">
        <v>45</v>
      </c>
      <c r="I39" s="76" t="s">
        <v>49</v>
      </c>
      <c r="J39" s="22">
        <v>200000000</v>
      </c>
      <c r="K39" s="51"/>
      <c r="L39" s="22">
        <f>49928092+24000019+72986865+53085008</f>
        <v>199999984</v>
      </c>
      <c r="M39" s="104">
        <f t="shared" ref="M39:M46" si="3">J39-L39</f>
        <v>16</v>
      </c>
      <c r="N39" s="25"/>
      <c r="O39" s="80" t="s">
        <v>64</v>
      </c>
      <c r="P39" s="84" t="s">
        <v>303</v>
      </c>
      <c r="Q39" s="117" t="s">
        <v>304</v>
      </c>
    </row>
    <row r="40" spans="2:17" ht="73.5" x14ac:dyDescent="0.25">
      <c r="B40" s="8">
        <v>38</v>
      </c>
      <c r="C40" s="112" t="s">
        <v>191</v>
      </c>
      <c r="D40" s="127" t="s">
        <v>101</v>
      </c>
      <c r="E40" s="62" t="s">
        <v>68</v>
      </c>
      <c r="F40" s="121" t="s">
        <v>69</v>
      </c>
      <c r="G40" s="89">
        <v>42913</v>
      </c>
      <c r="H40" s="13" t="s">
        <v>45</v>
      </c>
      <c r="I40" s="76" t="s">
        <v>49</v>
      </c>
      <c r="J40" s="22">
        <v>16422000</v>
      </c>
      <c r="K40" s="51"/>
      <c r="L40" s="22">
        <f>5474000+5474000+5474000</f>
        <v>16422000</v>
      </c>
      <c r="M40" s="104">
        <f t="shared" si="3"/>
        <v>0</v>
      </c>
      <c r="N40" s="25"/>
      <c r="O40" s="106" t="s">
        <v>250</v>
      </c>
      <c r="P40" s="84" t="s">
        <v>305</v>
      </c>
      <c r="Q40" s="84" t="s">
        <v>306</v>
      </c>
    </row>
    <row r="41" spans="2:17" ht="114" customHeight="1" x14ac:dyDescent="0.25">
      <c r="B41" s="8">
        <v>39</v>
      </c>
      <c r="C41" s="112" t="s">
        <v>192</v>
      </c>
      <c r="D41" s="127" t="s">
        <v>102</v>
      </c>
      <c r="E41" s="56" t="s">
        <v>70</v>
      </c>
      <c r="F41" s="122" t="s">
        <v>71</v>
      </c>
      <c r="G41" s="50">
        <v>42940</v>
      </c>
      <c r="H41" s="13" t="s">
        <v>45</v>
      </c>
      <c r="I41" s="75">
        <v>42971</v>
      </c>
      <c r="J41" s="52">
        <v>23800000</v>
      </c>
      <c r="K41" s="56"/>
      <c r="L41" s="22">
        <v>23800000</v>
      </c>
      <c r="M41" s="104">
        <f t="shared" si="3"/>
        <v>0</v>
      </c>
      <c r="N41" s="25"/>
      <c r="O41" s="106" t="s">
        <v>250</v>
      </c>
      <c r="P41" s="84" t="s">
        <v>307</v>
      </c>
      <c r="Q41" s="84" t="s">
        <v>308</v>
      </c>
    </row>
    <row r="42" spans="2:17" ht="91.5" x14ac:dyDescent="0.25">
      <c r="B42" s="8">
        <v>40</v>
      </c>
      <c r="C42" s="112" t="s">
        <v>193</v>
      </c>
      <c r="D42" s="127" t="s">
        <v>103</v>
      </c>
      <c r="E42" s="56" t="s">
        <v>65</v>
      </c>
      <c r="F42" s="68" t="s">
        <v>66</v>
      </c>
      <c r="G42" s="50">
        <v>42942</v>
      </c>
      <c r="H42" s="13" t="s">
        <v>67</v>
      </c>
      <c r="I42" s="76" t="s">
        <v>49</v>
      </c>
      <c r="J42" s="52">
        <v>35000000</v>
      </c>
      <c r="K42" s="51"/>
      <c r="L42" s="22">
        <f>15775885+10000000+6031115+3193000</f>
        <v>35000000</v>
      </c>
      <c r="M42" s="104">
        <f t="shared" si="3"/>
        <v>0</v>
      </c>
      <c r="N42" s="25" t="s">
        <v>263</v>
      </c>
      <c r="O42" s="106" t="s">
        <v>250</v>
      </c>
      <c r="P42" s="84" t="s">
        <v>309</v>
      </c>
      <c r="Q42" s="84" t="s">
        <v>310</v>
      </c>
    </row>
    <row r="43" spans="2:17" ht="55.5" customHeight="1" x14ac:dyDescent="0.25">
      <c r="B43" s="11">
        <v>41</v>
      </c>
      <c r="C43" s="112" t="s">
        <v>194</v>
      </c>
      <c r="D43" s="133" t="s">
        <v>104</v>
      </c>
      <c r="E43" s="56">
        <v>1152688805</v>
      </c>
      <c r="F43" s="105" t="s">
        <v>72</v>
      </c>
      <c r="G43" s="50">
        <v>42951</v>
      </c>
      <c r="H43" s="13" t="s">
        <v>73</v>
      </c>
      <c r="I43" s="76" t="s">
        <v>49</v>
      </c>
      <c r="J43" s="52">
        <v>24466666</v>
      </c>
      <c r="K43" s="51"/>
      <c r="L43" s="22">
        <f>4466666+5000000+5000000+5000000+5000000</f>
        <v>24466666</v>
      </c>
      <c r="M43" s="104">
        <f t="shared" si="3"/>
        <v>0</v>
      </c>
      <c r="N43" s="25">
        <v>24010100101</v>
      </c>
      <c r="O43" s="106" t="s">
        <v>250</v>
      </c>
      <c r="P43" s="84" t="s">
        <v>311</v>
      </c>
      <c r="Q43" s="84" t="s">
        <v>312</v>
      </c>
    </row>
    <row r="44" spans="2:17" ht="60" customHeight="1" x14ac:dyDescent="0.25">
      <c r="B44" s="8">
        <v>42</v>
      </c>
      <c r="C44" s="112" t="s">
        <v>195</v>
      </c>
      <c r="D44" s="17" t="s">
        <v>105</v>
      </c>
      <c r="E44" s="56">
        <v>1036654551</v>
      </c>
      <c r="F44" s="68" t="s">
        <v>251</v>
      </c>
      <c r="G44" s="50">
        <v>42950</v>
      </c>
      <c r="H44" s="13" t="s">
        <v>74</v>
      </c>
      <c r="I44" s="76" t="s">
        <v>49</v>
      </c>
      <c r="J44" s="52">
        <v>7893000</v>
      </c>
      <c r="K44" s="51"/>
      <c r="L44" s="22">
        <f>1493000+1600000+1600000+1600000+1600000</f>
        <v>7893000</v>
      </c>
      <c r="M44" s="104">
        <f t="shared" si="3"/>
        <v>0</v>
      </c>
      <c r="N44" s="25">
        <v>22030101102</v>
      </c>
      <c r="O44" s="106" t="s">
        <v>250</v>
      </c>
      <c r="P44" s="84" t="s">
        <v>313</v>
      </c>
      <c r="Q44" s="84" t="s">
        <v>314</v>
      </c>
    </row>
    <row r="45" spans="2:17" ht="60.75" customHeight="1" x14ac:dyDescent="0.25">
      <c r="B45" s="11">
        <v>43</v>
      </c>
      <c r="C45" s="112" t="s">
        <v>196</v>
      </c>
      <c r="D45" s="17" t="s">
        <v>105</v>
      </c>
      <c r="E45" s="56">
        <v>1036641451</v>
      </c>
      <c r="F45" s="68" t="s">
        <v>75</v>
      </c>
      <c r="G45" s="50">
        <v>42950</v>
      </c>
      <c r="H45" s="13" t="s">
        <v>74</v>
      </c>
      <c r="I45" s="76" t="s">
        <v>49</v>
      </c>
      <c r="J45" s="52">
        <v>7520000</v>
      </c>
      <c r="K45" s="51"/>
      <c r="L45" s="22">
        <f>1120000+1600000+1600000+1600000+1600000</f>
        <v>7520000</v>
      </c>
      <c r="M45" s="104">
        <f t="shared" si="3"/>
        <v>0</v>
      </c>
      <c r="N45" s="25">
        <v>22030101102</v>
      </c>
      <c r="O45" s="106" t="s">
        <v>250</v>
      </c>
      <c r="P45" s="84" t="s">
        <v>315</v>
      </c>
      <c r="Q45" s="84" t="s">
        <v>316</v>
      </c>
    </row>
    <row r="46" spans="2:17" ht="68.25" customHeight="1" x14ac:dyDescent="0.25">
      <c r="B46" s="8">
        <v>44</v>
      </c>
      <c r="C46" s="112" t="s">
        <v>197</v>
      </c>
      <c r="D46" s="131" t="s">
        <v>106</v>
      </c>
      <c r="E46" s="56">
        <v>1037601059</v>
      </c>
      <c r="F46" s="68" t="s">
        <v>76</v>
      </c>
      <c r="G46" s="50">
        <v>42963</v>
      </c>
      <c r="H46" s="13" t="s">
        <v>73</v>
      </c>
      <c r="I46" s="75">
        <v>43055</v>
      </c>
      <c r="J46" s="52">
        <v>30000000</v>
      </c>
      <c r="K46" s="51"/>
      <c r="L46" s="22">
        <f>20000000+10000000</f>
        <v>30000000</v>
      </c>
      <c r="M46" s="104">
        <f t="shared" si="3"/>
        <v>0</v>
      </c>
      <c r="N46" s="25">
        <v>24010100101</v>
      </c>
      <c r="O46" s="106" t="s">
        <v>250</v>
      </c>
      <c r="P46" s="84" t="s">
        <v>317</v>
      </c>
      <c r="Q46" s="84" t="s">
        <v>318</v>
      </c>
    </row>
    <row r="47" spans="2:17" ht="90" customHeight="1" x14ac:dyDescent="0.25">
      <c r="B47" s="11">
        <v>45</v>
      </c>
      <c r="C47" s="112" t="s">
        <v>198</v>
      </c>
      <c r="D47" s="134" t="s">
        <v>107</v>
      </c>
      <c r="E47" s="56">
        <v>71787338</v>
      </c>
      <c r="F47" s="68" t="s">
        <v>77</v>
      </c>
      <c r="G47" s="50">
        <v>42963</v>
      </c>
      <c r="H47" s="13" t="s">
        <v>73</v>
      </c>
      <c r="I47" s="75">
        <v>43055</v>
      </c>
      <c r="J47" s="52">
        <v>30000000</v>
      </c>
      <c r="K47" s="52">
        <v>4000000</v>
      </c>
      <c r="L47" s="22">
        <f>10000000+10000000+10000000+4000000</f>
        <v>34000000</v>
      </c>
      <c r="M47" s="104">
        <f>J47+K47-L47</f>
        <v>0</v>
      </c>
      <c r="N47" s="25">
        <v>24010100101</v>
      </c>
      <c r="O47" s="106" t="s">
        <v>250</v>
      </c>
      <c r="P47" s="84" t="s">
        <v>317</v>
      </c>
      <c r="Q47" s="84" t="s">
        <v>318</v>
      </c>
    </row>
    <row r="48" spans="2:17" ht="54.75" customHeight="1" x14ac:dyDescent="0.25">
      <c r="B48" s="8">
        <v>46</v>
      </c>
      <c r="C48" s="112" t="s">
        <v>199</v>
      </c>
      <c r="D48" s="18" t="s">
        <v>108</v>
      </c>
      <c r="E48" s="60">
        <v>1036655805</v>
      </c>
      <c r="F48" s="68" t="s">
        <v>78</v>
      </c>
      <c r="G48" s="50">
        <v>42979</v>
      </c>
      <c r="H48" s="13" t="s">
        <v>67</v>
      </c>
      <c r="I48" s="75">
        <v>43100</v>
      </c>
      <c r="J48" s="52">
        <v>6200000</v>
      </c>
      <c r="K48" s="51"/>
      <c r="L48" s="22">
        <f>1550000+1550000+1550000+1550000</f>
        <v>6200000</v>
      </c>
      <c r="M48" s="104">
        <f t="shared" ref="M48:M55" si="4">J48-L48</f>
        <v>0</v>
      </c>
      <c r="N48" s="47">
        <v>25010101112</v>
      </c>
      <c r="O48" s="106" t="s">
        <v>250</v>
      </c>
      <c r="P48" s="84" t="s">
        <v>319</v>
      </c>
      <c r="Q48" s="84" t="s">
        <v>320</v>
      </c>
    </row>
    <row r="49" spans="2:18" ht="47.25" customHeight="1" x14ac:dyDescent="0.25">
      <c r="B49" s="11">
        <v>47</v>
      </c>
      <c r="C49" s="112" t="s">
        <v>200</v>
      </c>
      <c r="D49" s="133" t="s">
        <v>109</v>
      </c>
      <c r="E49" s="60">
        <v>1128386061</v>
      </c>
      <c r="F49" s="68" t="s">
        <v>113</v>
      </c>
      <c r="G49" s="50">
        <v>42986</v>
      </c>
      <c r="H49" s="13" t="s">
        <v>79</v>
      </c>
      <c r="I49" s="75">
        <v>43100</v>
      </c>
      <c r="J49" s="54">
        <v>15000000</v>
      </c>
      <c r="K49" s="51"/>
      <c r="L49" s="22">
        <f>4200000+3600000+3600000+3600000</f>
        <v>15000000</v>
      </c>
      <c r="M49" s="104">
        <f t="shared" si="4"/>
        <v>0</v>
      </c>
      <c r="N49" s="47">
        <v>21010202102</v>
      </c>
      <c r="O49" s="106" t="s">
        <v>250</v>
      </c>
      <c r="P49" s="84" t="s">
        <v>321</v>
      </c>
      <c r="Q49" s="84" t="s">
        <v>322</v>
      </c>
    </row>
    <row r="50" spans="2:18" ht="59.25" customHeight="1" x14ac:dyDescent="0.25">
      <c r="B50" s="8">
        <v>48</v>
      </c>
      <c r="C50" s="112" t="s">
        <v>201</v>
      </c>
      <c r="D50" s="135" t="s">
        <v>110</v>
      </c>
      <c r="E50" s="63" t="s">
        <v>111</v>
      </c>
      <c r="F50" s="123" t="s">
        <v>112</v>
      </c>
      <c r="G50" s="50">
        <v>43013</v>
      </c>
      <c r="H50" s="13" t="s">
        <v>74</v>
      </c>
      <c r="I50" s="75">
        <v>43074</v>
      </c>
      <c r="J50" s="54">
        <v>35700000</v>
      </c>
      <c r="K50" s="51"/>
      <c r="L50" s="24">
        <f>35700000</f>
        <v>35700000</v>
      </c>
      <c r="M50" s="104">
        <f t="shared" si="4"/>
        <v>0</v>
      </c>
      <c r="N50" s="66">
        <v>22030101102</v>
      </c>
      <c r="O50" s="106" t="s">
        <v>250</v>
      </c>
      <c r="P50" s="84" t="s">
        <v>323</v>
      </c>
      <c r="Q50" s="84" t="s">
        <v>324</v>
      </c>
    </row>
    <row r="51" spans="2:18" s="72" customFormat="1" ht="61.5" customHeight="1" x14ac:dyDescent="0.25">
      <c r="B51" s="8">
        <v>49</v>
      </c>
      <c r="C51" s="112" t="s">
        <v>202</v>
      </c>
      <c r="D51" s="132" t="s">
        <v>145</v>
      </c>
      <c r="E51" s="87" t="s">
        <v>111</v>
      </c>
      <c r="F51" s="123" t="s">
        <v>112</v>
      </c>
      <c r="G51" s="75">
        <v>43028</v>
      </c>
      <c r="H51" s="68" t="s">
        <v>74</v>
      </c>
      <c r="I51" s="81">
        <v>43058</v>
      </c>
      <c r="J51" s="88">
        <v>50000000</v>
      </c>
      <c r="K51" s="77"/>
      <c r="L51" s="22">
        <v>50000000</v>
      </c>
      <c r="M51" s="104">
        <f t="shared" si="4"/>
        <v>0</v>
      </c>
      <c r="N51" s="86">
        <v>25010106116</v>
      </c>
      <c r="O51" s="106" t="s">
        <v>250</v>
      </c>
      <c r="P51" s="84" t="s">
        <v>325</v>
      </c>
      <c r="Q51" s="84" t="s">
        <v>326</v>
      </c>
    </row>
    <row r="52" spans="2:18" ht="50.25" customHeight="1" x14ac:dyDescent="0.25">
      <c r="B52" s="8">
        <v>50</v>
      </c>
      <c r="C52" s="112" t="s">
        <v>203</v>
      </c>
      <c r="D52" s="221" t="s">
        <v>146</v>
      </c>
      <c r="E52" s="124" t="s">
        <v>148</v>
      </c>
      <c r="F52" s="68" t="s">
        <v>147</v>
      </c>
      <c r="G52" s="50">
        <v>43040</v>
      </c>
      <c r="H52" s="65" t="s">
        <v>74</v>
      </c>
      <c r="I52" s="81">
        <v>45291</v>
      </c>
      <c r="J52" s="83">
        <f>2915419861+773848332</f>
        <v>3689268193</v>
      </c>
      <c r="K52" s="56"/>
      <c r="L52" s="22">
        <f>2915419861+773848332</f>
        <v>3689268193</v>
      </c>
      <c r="M52" s="104">
        <f t="shared" si="4"/>
        <v>0</v>
      </c>
      <c r="N52" s="25" t="s">
        <v>152</v>
      </c>
      <c r="O52" s="107">
        <v>35373581763</v>
      </c>
      <c r="P52" s="84" t="s">
        <v>327</v>
      </c>
      <c r="Q52" s="84" t="s">
        <v>328</v>
      </c>
    </row>
    <row r="53" spans="2:18" ht="82.5" x14ac:dyDescent="0.25">
      <c r="B53" s="11">
        <v>51</v>
      </c>
      <c r="C53" s="112" t="s">
        <v>204</v>
      </c>
      <c r="D53" s="221" t="s">
        <v>149</v>
      </c>
      <c r="E53" s="87" t="s">
        <v>151</v>
      </c>
      <c r="F53" s="123" t="s">
        <v>150</v>
      </c>
      <c r="G53" s="94">
        <v>43040</v>
      </c>
      <c r="H53" s="65" t="s">
        <v>74</v>
      </c>
      <c r="I53" s="81">
        <v>44927</v>
      </c>
      <c r="J53" s="83">
        <f>797131352+103309461</f>
        <v>900440813</v>
      </c>
      <c r="K53" s="22"/>
      <c r="L53" s="22">
        <f>797131352+103309461</f>
        <v>900440813</v>
      </c>
      <c r="M53" s="104">
        <f>J53+K53-L53</f>
        <v>0</v>
      </c>
      <c r="N53" s="85" t="s">
        <v>153</v>
      </c>
      <c r="O53" s="107">
        <v>4338013909</v>
      </c>
      <c r="P53" s="84" t="s">
        <v>327</v>
      </c>
      <c r="Q53" s="84" t="s">
        <v>328</v>
      </c>
      <c r="R53" s="182" t="s">
        <v>362</v>
      </c>
    </row>
    <row r="54" spans="2:18" ht="52.5" customHeight="1" x14ac:dyDescent="0.25">
      <c r="B54" s="8">
        <v>52</v>
      </c>
      <c r="C54" s="112" t="s">
        <v>205</v>
      </c>
      <c r="D54" s="55" t="s">
        <v>206</v>
      </c>
      <c r="E54" s="82" t="s">
        <v>207</v>
      </c>
      <c r="F54" s="87" t="s">
        <v>208</v>
      </c>
      <c r="G54" s="95">
        <v>43055</v>
      </c>
      <c r="H54" s="84" t="s">
        <v>209</v>
      </c>
      <c r="I54" s="91">
        <v>43100</v>
      </c>
      <c r="J54" s="92">
        <v>910000000</v>
      </c>
      <c r="K54" s="96"/>
      <c r="L54" s="22">
        <f>182000000+182000000+71344000+200000000+274656000</f>
        <v>910000000</v>
      </c>
      <c r="M54" s="108">
        <f t="shared" si="4"/>
        <v>0</v>
      </c>
      <c r="N54" s="97">
        <v>25010107117</v>
      </c>
      <c r="O54" s="80" t="s">
        <v>64</v>
      </c>
      <c r="P54" s="84" t="s">
        <v>329</v>
      </c>
      <c r="Q54" s="84" t="s">
        <v>330</v>
      </c>
    </row>
    <row r="55" spans="2:18" ht="45" x14ac:dyDescent="0.25">
      <c r="B55" s="11">
        <v>53</v>
      </c>
      <c r="C55" s="112" t="s">
        <v>210</v>
      </c>
      <c r="D55" s="99" t="s">
        <v>211</v>
      </c>
      <c r="E55" s="103" t="s">
        <v>212</v>
      </c>
      <c r="F55" s="124" t="s">
        <v>213</v>
      </c>
      <c r="G55" s="101">
        <v>43081</v>
      </c>
      <c r="H55" s="84" t="s">
        <v>209</v>
      </c>
      <c r="I55" s="91">
        <v>43098</v>
      </c>
      <c r="J55" s="92">
        <v>125000000</v>
      </c>
      <c r="K55" s="100"/>
      <c r="L55" s="22">
        <f>25000000+100000000</f>
        <v>125000000</v>
      </c>
      <c r="M55" s="108">
        <f t="shared" si="4"/>
        <v>0</v>
      </c>
      <c r="N55" s="102">
        <v>25010105118</v>
      </c>
      <c r="O55" s="106" t="s">
        <v>250</v>
      </c>
      <c r="P55" s="84" t="s">
        <v>331</v>
      </c>
      <c r="Q55" s="84" t="s">
        <v>332</v>
      </c>
    </row>
    <row r="56" spans="2:18" x14ac:dyDescent="0.25">
      <c r="B56" s="8">
        <v>54</v>
      </c>
      <c r="C56" s="86"/>
      <c r="D56" s="25"/>
      <c r="E56" s="51"/>
      <c r="F56" s="13"/>
      <c r="G56" s="51"/>
      <c r="H56" s="13"/>
      <c r="I56" s="77"/>
      <c r="J56" s="98"/>
      <c r="K56" s="51"/>
      <c r="L56" s="78"/>
      <c r="M56" s="51"/>
      <c r="N56" s="13"/>
      <c r="O56" s="51"/>
      <c r="P56" s="111"/>
      <c r="Q56" s="111"/>
    </row>
    <row r="57" spans="2:18" x14ac:dyDescent="0.25">
      <c r="B57" s="11">
        <v>55</v>
      </c>
      <c r="C57" s="86"/>
      <c r="D57" s="25"/>
      <c r="E57" s="51"/>
      <c r="F57" s="13"/>
      <c r="G57" s="51"/>
      <c r="H57" s="13"/>
      <c r="I57" s="77"/>
      <c r="J57" s="13"/>
      <c r="K57" s="51"/>
      <c r="L57" s="78"/>
      <c r="M57" s="51"/>
      <c r="N57" s="13"/>
      <c r="O57" s="51"/>
      <c r="P57" s="111"/>
      <c r="Q57" s="111"/>
    </row>
    <row r="58" spans="2:18" x14ac:dyDescent="0.25">
      <c r="B58" s="8">
        <v>56</v>
      </c>
      <c r="C58" s="86"/>
      <c r="D58" s="25"/>
      <c r="E58" s="51"/>
      <c r="F58" s="13"/>
      <c r="G58" s="51"/>
      <c r="H58" s="13"/>
      <c r="I58" s="77"/>
      <c r="J58" s="13"/>
      <c r="K58" s="51"/>
      <c r="L58" s="78"/>
      <c r="M58" s="51"/>
      <c r="N58" s="13"/>
      <c r="O58" s="51"/>
      <c r="P58" s="111"/>
      <c r="Q58" s="111"/>
    </row>
    <row r="59" spans="2:18" x14ac:dyDescent="0.25">
      <c r="B59" s="11">
        <v>57</v>
      </c>
      <c r="C59" s="47"/>
      <c r="D59" s="25"/>
      <c r="E59" s="51"/>
      <c r="F59" s="13"/>
      <c r="G59" s="51"/>
      <c r="H59" s="13"/>
      <c r="I59" s="77"/>
      <c r="J59" s="13"/>
      <c r="K59" s="51"/>
      <c r="L59" s="78"/>
      <c r="M59" s="51"/>
      <c r="N59" s="13"/>
      <c r="O59" s="51"/>
      <c r="P59" s="111"/>
      <c r="Q59" s="111"/>
    </row>
    <row r="60" spans="2:18" x14ac:dyDescent="0.25">
      <c r="B60" s="8">
        <v>58</v>
      </c>
      <c r="C60" s="47"/>
      <c r="D60" s="25"/>
      <c r="E60" s="51"/>
      <c r="F60" s="13"/>
      <c r="G60" s="51"/>
      <c r="H60" s="13"/>
      <c r="I60" s="77"/>
      <c r="J60" s="13"/>
      <c r="K60" s="51"/>
      <c r="L60" s="78"/>
      <c r="M60" s="51"/>
      <c r="N60" s="13"/>
      <c r="O60" s="51"/>
      <c r="P60" s="111"/>
      <c r="Q60" s="111"/>
    </row>
    <row r="61" spans="2:18" x14ac:dyDescent="0.25">
      <c r="B61" s="11">
        <v>59</v>
      </c>
      <c r="C61" s="46"/>
      <c r="D61" s="13"/>
      <c r="E61" s="13"/>
      <c r="F61" s="13"/>
      <c r="G61" s="13"/>
      <c r="H61" s="13"/>
      <c r="I61" s="78"/>
      <c r="J61" s="13"/>
      <c r="K61" s="13"/>
      <c r="L61" s="78"/>
      <c r="M61" s="13"/>
      <c r="N61" s="13"/>
      <c r="O61" s="13"/>
      <c r="P61" s="111"/>
      <c r="Q61" s="111"/>
    </row>
    <row r="62" spans="2:18" x14ac:dyDescent="0.25">
      <c r="C62" s="12"/>
      <c r="D62" s="12"/>
      <c r="E62" s="12"/>
      <c r="F62" s="12"/>
      <c r="G62" s="12"/>
      <c r="H62" s="12"/>
      <c r="I62" s="79"/>
      <c r="J62" s="12"/>
      <c r="K62" s="12"/>
      <c r="L62" s="79"/>
      <c r="M62" s="12"/>
      <c r="N62" s="12"/>
      <c r="O62" s="12"/>
    </row>
    <row r="63" spans="2:18" x14ac:dyDescent="0.25">
      <c r="C63" s="12"/>
      <c r="D63" s="12"/>
      <c r="E63" s="12"/>
      <c r="F63" s="12"/>
      <c r="G63" s="12"/>
      <c r="H63" s="12"/>
      <c r="I63" s="79"/>
      <c r="J63" s="12"/>
      <c r="K63" s="12"/>
      <c r="L63" s="79"/>
      <c r="M63" s="12"/>
      <c r="N63" s="12"/>
      <c r="O63" s="12"/>
    </row>
    <row r="64" spans="2:18" x14ac:dyDescent="0.25">
      <c r="C64" s="12"/>
      <c r="D64" s="12"/>
      <c r="E64" s="12"/>
      <c r="F64" s="12"/>
      <c r="G64" s="12"/>
      <c r="H64" s="12"/>
      <c r="I64" s="79"/>
      <c r="J64" s="12"/>
      <c r="K64" s="12"/>
      <c r="L64" s="79"/>
      <c r="M64" s="12"/>
      <c r="N64" s="12"/>
      <c r="O64" s="12"/>
    </row>
    <row r="65" spans="3:15" x14ac:dyDescent="0.25">
      <c r="C65" s="12"/>
      <c r="D65" s="12"/>
      <c r="E65" s="12"/>
      <c r="F65" s="12"/>
      <c r="G65" s="12"/>
      <c r="H65" s="12"/>
      <c r="I65" s="79"/>
      <c r="J65" s="12"/>
      <c r="K65" s="12"/>
      <c r="L65" s="79"/>
      <c r="M65" s="12"/>
      <c r="N65" s="12"/>
      <c r="O65" s="12"/>
    </row>
    <row r="66" spans="3:15" x14ac:dyDescent="0.25">
      <c r="C66" s="12"/>
      <c r="D66" s="12"/>
      <c r="E66" s="12"/>
      <c r="F66" s="12"/>
      <c r="G66" s="12"/>
      <c r="H66" s="12"/>
      <c r="I66" s="79"/>
      <c r="J66" s="12"/>
      <c r="K66" s="12"/>
      <c r="L66" s="79"/>
      <c r="M66" s="12"/>
      <c r="N66" s="12"/>
      <c r="O66" s="12"/>
    </row>
    <row r="67" spans="3:15" x14ac:dyDescent="0.25">
      <c r="C67" s="12"/>
      <c r="D67" s="12"/>
      <c r="E67" s="12"/>
      <c r="F67" s="12"/>
      <c r="G67" s="12"/>
      <c r="H67" s="12"/>
      <c r="I67" s="79"/>
      <c r="J67" s="12"/>
      <c r="K67" s="12"/>
      <c r="L67" s="79"/>
      <c r="M67" s="12"/>
      <c r="N67" s="12"/>
      <c r="O67" s="12"/>
    </row>
    <row r="68" spans="3:15" x14ac:dyDescent="0.25">
      <c r="C68" s="12"/>
      <c r="D68" s="12"/>
      <c r="E68" s="12"/>
      <c r="F68" s="12"/>
      <c r="G68" s="12"/>
      <c r="H68" s="12"/>
      <c r="I68" s="79"/>
      <c r="J68" s="12"/>
      <c r="K68" s="12"/>
      <c r="L68" s="79"/>
      <c r="M68" s="12"/>
      <c r="N68" s="12"/>
      <c r="O68" s="12"/>
    </row>
    <row r="69" spans="3:15" x14ac:dyDescent="0.25">
      <c r="C69" s="12"/>
      <c r="D69" s="12"/>
      <c r="E69" s="12"/>
      <c r="F69" s="12"/>
      <c r="G69" s="12"/>
      <c r="H69" s="12"/>
      <c r="I69" s="79"/>
      <c r="J69" s="12"/>
      <c r="K69" s="12"/>
      <c r="L69" s="79"/>
      <c r="M69" s="12"/>
      <c r="N69" s="12"/>
      <c r="O69" s="12"/>
    </row>
    <row r="70" spans="3:15" x14ac:dyDescent="0.25">
      <c r="C70" s="12"/>
      <c r="D70" s="12"/>
      <c r="E70" s="12"/>
      <c r="F70" s="12"/>
      <c r="G70" s="12"/>
      <c r="H70" s="12"/>
      <c r="I70" s="79"/>
      <c r="J70" s="12"/>
      <c r="K70" s="12"/>
      <c r="L70" s="79"/>
      <c r="M70" s="12"/>
      <c r="N70" s="12"/>
      <c r="O70" s="12"/>
    </row>
    <row r="71" spans="3:15" x14ac:dyDescent="0.25">
      <c r="C71" s="12"/>
      <c r="D71" s="12"/>
      <c r="E71" s="12"/>
      <c r="F71" s="12"/>
      <c r="G71" s="12"/>
      <c r="H71" s="12"/>
      <c r="I71" s="79"/>
      <c r="J71" s="12"/>
      <c r="K71" s="12"/>
      <c r="L71" s="79"/>
      <c r="M71" s="12"/>
      <c r="N71" s="12"/>
      <c r="O71" s="12"/>
    </row>
    <row r="72" spans="3:15" x14ac:dyDescent="0.25">
      <c r="C72" s="12"/>
      <c r="D72" s="12"/>
      <c r="E72" s="12"/>
      <c r="F72" s="12"/>
      <c r="G72" s="12"/>
      <c r="H72" s="12"/>
      <c r="I72" s="79"/>
      <c r="J72" s="12"/>
      <c r="K72" s="12"/>
      <c r="L72" s="79"/>
      <c r="M72" s="12"/>
      <c r="N72" s="12"/>
      <c r="O72" s="12"/>
    </row>
    <row r="73" spans="3:15" x14ac:dyDescent="0.25">
      <c r="C73" s="12"/>
      <c r="D73" s="12"/>
      <c r="E73" s="12"/>
      <c r="F73" s="12"/>
      <c r="G73" s="12"/>
      <c r="H73" s="12"/>
      <c r="I73" s="79"/>
      <c r="J73" s="12"/>
      <c r="K73" s="12"/>
      <c r="L73" s="79"/>
      <c r="M73" s="12"/>
      <c r="N73" s="12"/>
      <c r="O73" s="12"/>
    </row>
    <row r="74" spans="3:15" x14ac:dyDescent="0.25">
      <c r="C74" s="12"/>
      <c r="D74" s="12"/>
      <c r="E74" s="12"/>
      <c r="F74" s="12"/>
      <c r="G74" s="12"/>
      <c r="H74" s="12"/>
      <c r="I74" s="79"/>
      <c r="J74" s="12"/>
      <c r="K74" s="12"/>
      <c r="L74" s="79"/>
      <c r="M74" s="12"/>
      <c r="N74" s="12"/>
      <c r="O74" s="12"/>
    </row>
    <row r="75" spans="3:15" x14ac:dyDescent="0.25">
      <c r="C75" s="12"/>
      <c r="D75" s="12"/>
      <c r="E75" s="12"/>
      <c r="F75" s="12"/>
      <c r="G75" s="12"/>
      <c r="H75" s="12"/>
      <c r="I75" s="79"/>
      <c r="J75" s="12"/>
      <c r="K75" s="12"/>
      <c r="L75" s="79"/>
      <c r="M75" s="12"/>
      <c r="N75" s="12"/>
      <c r="O75" s="12"/>
    </row>
    <row r="76" spans="3:15" x14ac:dyDescent="0.25">
      <c r="C76" s="12"/>
      <c r="D76" s="12"/>
      <c r="E76" s="12"/>
      <c r="F76" s="12"/>
      <c r="G76" s="12"/>
      <c r="H76" s="12"/>
      <c r="I76" s="79"/>
      <c r="J76" s="12"/>
      <c r="K76" s="12"/>
      <c r="L76" s="79"/>
      <c r="M76" s="12"/>
      <c r="N76" s="12"/>
      <c r="O76" s="12"/>
    </row>
    <row r="77" spans="3:15" x14ac:dyDescent="0.25">
      <c r="C77" s="12"/>
      <c r="D77" s="12"/>
      <c r="E77" s="12"/>
      <c r="F77" s="12"/>
      <c r="G77" s="12"/>
      <c r="H77" s="12"/>
      <c r="I77" s="79"/>
      <c r="J77" s="12"/>
      <c r="K77" s="12"/>
      <c r="L77" s="79"/>
      <c r="M77" s="12"/>
      <c r="N77" s="12"/>
      <c r="O77" s="12"/>
    </row>
    <row r="78" spans="3:15" x14ac:dyDescent="0.25">
      <c r="C78" s="12"/>
      <c r="D78" s="12"/>
      <c r="E78" s="12"/>
      <c r="F78" s="12"/>
      <c r="G78" s="12"/>
      <c r="H78" s="12"/>
      <c r="I78" s="79"/>
      <c r="J78" s="12"/>
      <c r="K78" s="12"/>
      <c r="L78" s="79"/>
      <c r="M78" s="12"/>
      <c r="N78" s="12"/>
      <c r="O78" s="12"/>
    </row>
    <row r="79" spans="3:15" x14ac:dyDescent="0.25">
      <c r="C79" s="12"/>
      <c r="D79" s="12"/>
      <c r="E79" s="12"/>
      <c r="F79" s="12"/>
      <c r="G79" s="12"/>
      <c r="H79" s="12"/>
      <c r="I79" s="79"/>
      <c r="J79" s="12"/>
      <c r="K79" s="12"/>
      <c r="L79" s="79"/>
      <c r="M79" s="12"/>
      <c r="N79" s="12"/>
      <c r="O79" s="12"/>
    </row>
    <row r="80" spans="3:15" x14ac:dyDescent="0.25">
      <c r="C80" s="12"/>
      <c r="D80" s="12"/>
      <c r="E80" s="12"/>
      <c r="F80" s="12"/>
      <c r="G80" s="12"/>
      <c r="H80" s="12"/>
      <c r="I80" s="79"/>
      <c r="J80" s="12"/>
      <c r="K80" s="12"/>
      <c r="L80" s="79"/>
      <c r="M80" s="12"/>
      <c r="N80" s="12"/>
      <c r="O80" s="12"/>
    </row>
    <row r="81" spans="3:15" x14ac:dyDescent="0.25">
      <c r="C81" s="12"/>
      <c r="D81" s="12"/>
      <c r="E81" s="12"/>
      <c r="F81" s="12"/>
      <c r="G81" s="12"/>
      <c r="H81" s="12"/>
      <c r="I81" s="79"/>
      <c r="J81" s="12"/>
      <c r="K81" s="12"/>
      <c r="L81" s="79"/>
      <c r="M81" s="12"/>
      <c r="N81" s="12"/>
      <c r="O81" s="12"/>
    </row>
    <row r="82" spans="3:15" x14ac:dyDescent="0.25">
      <c r="C82" s="12"/>
      <c r="D82" s="12"/>
      <c r="E82" s="12"/>
      <c r="F82" s="12"/>
      <c r="G82" s="12"/>
      <c r="H82" s="12"/>
      <c r="I82" s="79"/>
      <c r="J82" s="12"/>
      <c r="K82" s="12"/>
      <c r="L82" s="79"/>
      <c r="M82" s="12"/>
      <c r="N82" s="12"/>
      <c r="O82" s="12"/>
    </row>
    <row r="83" spans="3:15" x14ac:dyDescent="0.25">
      <c r="C83" s="12"/>
      <c r="D83" s="12"/>
      <c r="E83" s="12"/>
      <c r="F83" s="12"/>
      <c r="G83" s="12"/>
      <c r="H83" s="12"/>
      <c r="I83" s="79"/>
      <c r="J83" s="12"/>
      <c r="K83" s="12"/>
      <c r="L83" s="79"/>
      <c r="M83" s="12"/>
      <c r="N83" s="12"/>
      <c r="O83" s="12"/>
    </row>
    <row r="84" spans="3:15" x14ac:dyDescent="0.25">
      <c r="C84" s="12"/>
      <c r="D84" s="12"/>
      <c r="E84" s="12"/>
      <c r="F84" s="12"/>
      <c r="G84" s="12"/>
      <c r="H84" s="12"/>
      <c r="I84" s="79"/>
      <c r="J84" s="12"/>
      <c r="K84" s="12"/>
      <c r="L84" s="79"/>
      <c r="M84" s="12"/>
      <c r="N84" s="12"/>
      <c r="O84" s="12"/>
    </row>
    <row r="85" spans="3:15" x14ac:dyDescent="0.25">
      <c r="C85" s="12"/>
      <c r="D85" s="12"/>
      <c r="E85" s="12"/>
      <c r="F85" s="12"/>
      <c r="G85" s="12"/>
      <c r="H85" s="12"/>
      <c r="I85" s="79"/>
      <c r="J85" s="12"/>
      <c r="K85" s="12"/>
      <c r="L85" s="79"/>
      <c r="M85" s="12"/>
      <c r="N85" s="12"/>
      <c r="O85" s="12"/>
    </row>
    <row r="86" spans="3:15" x14ac:dyDescent="0.25">
      <c r="C86" s="12"/>
      <c r="D86" s="12"/>
      <c r="E86" s="12"/>
      <c r="F86" s="12"/>
      <c r="G86" s="12"/>
      <c r="H86" s="12"/>
      <c r="I86" s="79"/>
      <c r="J86" s="12"/>
      <c r="K86" s="12"/>
      <c r="L86" s="79"/>
      <c r="M86" s="12"/>
      <c r="N86" s="12"/>
      <c r="O86" s="12"/>
    </row>
    <row r="87" spans="3:15" x14ac:dyDescent="0.25">
      <c r="C87" s="12"/>
      <c r="D87" s="12"/>
      <c r="E87" s="12"/>
      <c r="F87" s="12"/>
      <c r="G87" s="12"/>
      <c r="H87" s="12"/>
      <c r="I87" s="79"/>
      <c r="J87" s="12"/>
      <c r="K87" s="12"/>
      <c r="L87" s="79"/>
      <c r="M87" s="12"/>
      <c r="N87" s="12"/>
      <c r="O87" s="12"/>
    </row>
    <row r="88" spans="3:15" x14ac:dyDescent="0.25">
      <c r="C88" s="12"/>
      <c r="D88" s="12"/>
      <c r="E88" s="12"/>
      <c r="F88" s="12"/>
      <c r="G88" s="12"/>
      <c r="H88" s="12"/>
      <c r="I88" s="79"/>
      <c r="J88" s="12"/>
      <c r="K88" s="12"/>
      <c r="L88" s="79"/>
      <c r="M88" s="12"/>
      <c r="N88" s="12"/>
      <c r="O88" s="12"/>
    </row>
    <row r="89" spans="3:15" x14ac:dyDescent="0.25">
      <c r="C89" s="12"/>
      <c r="D89" s="12"/>
      <c r="E89" s="12"/>
      <c r="F89" s="12"/>
      <c r="G89" s="12"/>
      <c r="H89" s="12"/>
      <c r="I89" s="79"/>
      <c r="J89" s="12"/>
      <c r="K89" s="12"/>
      <c r="L89" s="79"/>
      <c r="M89" s="12"/>
      <c r="N89" s="12"/>
      <c r="O89" s="12"/>
    </row>
    <row r="90" spans="3:15" x14ac:dyDescent="0.25">
      <c r="C90" s="12"/>
      <c r="D90" s="12"/>
      <c r="E90" s="12"/>
      <c r="F90" s="12"/>
      <c r="G90" s="12"/>
      <c r="H90" s="12"/>
      <c r="I90" s="79"/>
      <c r="J90" s="12"/>
      <c r="K90" s="12"/>
      <c r="L90" s="79"/>
      <c r="M90" s="12"/>
      <c r="N90" s="12"/>
      <c r="O90" s="12"/>
    </row>
    <row r="91" spans="3:15" x14ac:dyDescent="0.25">
      <c r="C91" s="12"/>
      <c r="D91" s="12"/>
      <c r="E91" s="12"/>
      <c r="F91" s="12"/>
      <c r="G91" s="12"/>
      <c r="H91" s="12"/>
      <c r="I91" s="79"/>
      <c r="J91" s="12"/>
      <c r="K91" s="12"/>
      <c r="L91" s="79"/>
      <c r="M91" s="12"/>
      <c r="N91" s="12"/>
      <c r="O91" s="12"/>
    </row>
    <row r="92" spans="3:15" x14ac:dyDescent="0.25">
      <c r="C92" s="12"/>
      <c r="D92" s="12"/>
      <c r="E92" s="12"/>
      <c r="F92" s="12"/>
      <c r="G92" s="12"/>
      <c r="H92" s="12"/>
      <c r="I92" s="79"/>
      <c r="J92" s="12"/>
      <c r="K92" s="12"/>
      <c r="L92" s="79"/>
      <c r="M92" s="12"/>
      <c r="N92" s="12"/>
      <c r="O92" s="12"/>
    </row>
    <row r="93" spans="3:15" x14ac:dyDescent="0.25">
      <c r="C93" s="12"/>
      <c r="D93" s="12"/>
      <c r="E93" s="12"/>
      <c r="F93" s="12"/>
      <c r="G93" s="12"/>
      <c r="H93" s="12"/>
      <c r="I93" s="79"/>
      <c r="J93" s="12"/>
      <c r="K93" s="12"/>
      <c r="L93" s="79"/>
      <c r="M93" s="12"/>
      <c r="N93" s="12"/>
      <c r="O93" s="12"/>
    </row>
    <row r="94" spans="3:15" x14ac:dyDescent="0.25">
      <c r="C94" s="12"/>
      <c r="D94" s="12"/>
      <c r="E94" s="12"/>
      <c r="F94" s="12"/>
      <c r="G94" s="12"/>
      <c r="H94" s="12"/>
      <c r="I94" s="79"/>
      <c r="J94" s="12"/>
      <c r="K94" s="12"/>
      <c r="L94" s="79"/>
      <c r="M94" s="12"/>
      <c r="N94" s="12"/>
      <c r="O94" s="12"/>
    </row>
    <row r="95" spans="3:15" x14ac:dyDescent="0.25">
      <c r="C95" s="12"/>
      <c r="D95" s="12"/>
      <c r="E95" s="12"/>
      <c r="F95" s="12"/>
      <c r="G95" s="12"/>
      <c r="H95" s="12"/>
      <c r="I95" s="79"/>
      <c r="J95" s="12"/>
      <c r="K95" s="12"/>
      <c r="L95" s="79"/>
      <c r="M95" s="12"/>
      <c r="N95" s="12"/>
      <c r="O95" s="12"/>
    </row>
    <row r="96" spans="3:15" x14ac:dyDescent="0.25">
      <c r="C96" s="12"/>
      <c r="D96" s="12"/>
      <c r="E96" s="12"/>
      <c r="F96" s="12"/>
      <c r="G96" s="12"/>
      <c r="H96" s="12"/>
      <c r="I96" s="79"/>
      <c r="J96" s="12"/>
      <c r="K96" s="12"/>
      <c r="L96" s="79"/>
      <c r="M96" s="12"/>
      <c r="N96" s="12"/>
      <c r="O96" s="12"/>
    </row>
    <row r="97" spans="3:15" x14ac:dyDescent="0.25">
      <c r="C97" s="12"/>
      <c r="D97" s="12"/>
      <c r="E97" s="12"/>
      <c r="F97" s="12"/>
      <c r="G97" s="12"/>
      <c r="H97" s="12"/>
      <c r="I97" s="79"/>
      <c r="J97" s="12"/>
      <c r="K97" s="12"/>
      <c r="L97" s="79"/>
      <c r="M97" s="12"/>
      <c r="N97" s="12"/>
      <c r="O97" s="12"/>
    </row>
    <row r="98" spans="3:15" x14ac:dyDescent="0.25">
      <c r="C98" s="12"/>
      <c r="D98" s="12"/>
      <c r="E98" s="12"/>
      <c r="F98" s="12"/>
      <c r="G98" s="12"/>
      <c r="H98" s="12"/>
      <c r="I98" s="79"/>
      <c r="J98" s="12"/>
      <c r="K98" s="12"/>
      <c r="L98" s="79"/>
      <c r="M98" s="12"/>
      <c r="N98" s="12"/>
      <c r="O98" s="12"/>
    </row>
    <row r="99" spans="3:15" x14ac:dyDescent="0.25">
      <c r="C99" s="12"/>
      <c r="D99" s="12"/>
      <c r="E99" s="12"/>
      <c r="F99" s="12"/>
      <c r="G99" s="12"/>
      <c r="H99" s="12"/>
      <c r="I99" s="79"/>
      <c r="J99" s="12"/>
      <c r="K99" s="12"/>
      <c r="L99" s="79"/>
      <c r="M99" s="12"/>
      <c r="N99" s="12"/>
      <c r="O99" s="12"/>
    </row>
    <row r="100" spans="3:15" x14ac:dyDescent="0.25">
      <c r="C100" s="12"/>
      <c r="D100" s="12"/>
      <c r="E100" s="12"/>
      <c r="F100" s="12"/>
      <c r="G100" s="12"/>
      <c r="H100" s="12"/>
      <c r="I100" s="79"/>
      <c r="J100" s="12"/>
      <c r="K100" s="12"/>
      <c r="L100" s="79"/>
      <c r="M100" s="12"/>
      <c r="N100" s="12"/>
      <c r="O100" s="12"/>
    </row>
    <row r="101" spans="3:15" x14ac:dyDescent="0.25">
      <c r="C101" s="12"/>
      <c r="D101" s="12"/>
      <c r="E101" s="12"/>
      <c r="F101" s="12"/>
      <c r="G101" s="12"/>
      <c r="H101" s="12"/>
      <c r="I101" s="79"/>
      <c r="J101" s="12"/>
      <c r="K101" s="12"/>
      <c r="L101" s="79"/>
      <c r="M101" s="12"/>
      <c r="N101" s="12"/>
      <c r="O101" s="12"/>
    </row>
    <row r="102" spans="3:15" x14ac:dyDescent="0.25">
      <c r="C102" s="12"/>
      <c r="D102" s="12"/>
      <c r="E102" s="12"/>
      <c r="F102" s="12"/>
      <c r="G102" s="12"/>
      <c r="H102" s="12"/>
      <c r="I102" s="79"/>
      <c r="J102" s="12"/>
      <c r="K102" s="12"/>
      <c r="L102" s="79"/>
      <c r="M102" s="12"/>
      <c r="N102" s="12"/>
      <c r="O102" s="12"/>
    </row>
    <row r="103" spans="3:15" x14ac:dyDescent="0.25">
      <c r="C103" s="12"/>
      <c r="D103" s="12"/>
      <c r="E103" s="12"/>
      <c r="F103" s="12"/>
      <c r="G103" s="12"/>
      <c r="H103" s="12"/>
      <c r="I103" s="79"/>
      <c r="J103" s="12"/>
      <c r="K103" s="12"/>
      <c r="L103" s="79"/>
      <c r="M103" s="12"/>
      <c r="N103" s="12"/>
      <c r="O103" s="12"/>
    </row>
    <row r="104" spans="3:15" x14ac:dyDescent="0.25">
      <c r="C104" s="12"/>
      <c r="D104" s="12"/>
      <c r="E104" s="12"/>
      <c r="F104" s="12"/>
      <c r="G104" s="12"/>
      <c r="H104" s="12"/>
      <c r="I104" s="79"/>
      <c r="J104" s="12"/>
      <c r="K104" s="12"/>
      <c r="L104" s="79"/>
      <c r="M104" s="12"/>
      <c r="N104" s="12"/>
      <c r="O104" s="12"/>
    </row>
    <row r="105" spans="3:15" x14ac:dyDescent="0.25">
      <c r="C105" s="12"/>
      <c r="D105" s="12"/>
      <c r="E105" s="12"/>
      <c r="F105" s="12"/>
      <c r="G105" s="12"/>
      <c r="H105" s="12"/>
      <c r="I105" s="79"/>
      <c r="J105" s="12"/>
      <c r="K105" s="12"/>
      <c r="L105" s="79"/>
      <c r="M105" s="12"/>
      <c r="N105" s="12"/>
      <c r="O105" s="12"/>
    </row>
    <row r="106" spans="3:15" x14ac:dyDescent="0.25">
      <c r="C106" s="12"/>
      <c r="D106" s="12"/>
      <c r="E106" s="12"/>
      <c r="F106" s="12"/>
      <c r="G106" s="12"/>
      <c r="H106" s="12"/>
      <c r="I106" s="79"/>
      <c r="J106" s="12"/>
      <c r="K106" s="12"/>
      <c r="L106" s="79"/>
      <c r="M106" s="12"/>
      <c r="N106" s="12"/>
      <c r="O106" s="12"/>
    </row>
    <row r="107" spans="3:15" x14ac:dyDescent="0.25">
      <c r="C107" s="12"/>
      <c r="D107" s="12"/>
      <c r="E107" s="12"/>
      <c r="F107" s="12"/>
      <c r="G107" s="12"/>
      <c r="H107" s="12"/>
      <c r="I107" s="79"/>
      <c r="J107" s="12"/>
      <c r="K107" s="12"/>
      <c r="L107" s="79"/>
      <c r="M107" s="12"/>
      <c r="N107" s="12"/>
      <c r="O107" s="12"/>
    </row>
    <row r="108" spans="3:15" x14ac:dyDescent="0.25">
      <c r="C108" s="12"/>
      <c r="D108" s="12"/>
      <c r="E108" s="12"/>
      <c r="F108" s="12"/>
      <c r="G108" s="12"/>
      <c r="H108" s="12"/>
      <c r="I108" s="79"/>
      <c r="J108" s="12"/>
      <c r="K108" s="12"/>
      <c r="L108" s="79"/>
      <c r="M108" s="12"/>
      <c r="N108" s="12"/>
      <c r="O108" s="12"/>
    </row>
    <row r="109" spans="3:15" x14ac:dyDescent="0.25">
      <c r="C109" s="12"/>
      <c r="D109" s="12"/>
      <c r="E109" s="12"/>
      <c r="F109" s="12"/>
      <c r="G109" s="12"/>
      <c r="H109" s="12"/>
      <c r="I109" s="79"/>
      <c r="J109" s="12"/>
      <c r="K109" s="12"/>
      <c r="L109" s="79"/>
      <c r="M109" s="12"/>
      <c r="N109" s="12"/>
      <c r="O109" s="12"/>
    </row>
    <row r="110" spans="3:15" x14ac:dyDescent="0.25">
      <c r="C110" s="12"/>
      <c r="D110" s="12"/>
      <c r="E110" s="12"/>
      <c r="F110" s="12"/>
      <c r="G110" s="12"/>
      <c r="H110" s="12"/>
      <c r="I110" s="79"/>
      <c r="J110" s="12"/>
      <c r="K110" s="12"/>
      <c r="L110" s="79"/>
      <c r="M110" s="12"/>
      <c r="N110" s="12"/>
      <c r="O110" s="12"/>
    </row>
    <row r="111" spans="3:15" x14ac:dyDescent="0.25">
      <c r="C111" s="12"/>
      <c r="D111" s="12"/>
      <c r="E111" s="12"/>
      <c r="F111" s="12"/>
      <c r="G111" s="12"/>
      <c r="H111" s="12"/>
      <c r="I111" s="79"/>
      <c r="J111" s="12"/>
      <c r="K111" s="12"/>
      <c r="L111" s="79"/>
      <c r="M111" s="12"/>
      <c r="N111" s="12"/>
      <c r="O111" s="12"/>
    </row>
    <row r="112" spans="3:15" x14ac:dyDescent="0.25">
      <c r="C112" s="12"/>
      <c r="D112" s="12"/>
      <c r="E112" s="12"/>
      <c r="F112" s="12"/>
      <c r="G112" s="12"/>
      <c r="H112" s="12"/>
      <c r="I112" s="79"/>
      <c r="J112" s="12"/>
      <c r="K112" s="12"/>
      <c r="L112" s="79"/>
      <c r="M112" s="12"/>
      <c r="N112" s="12"/>
      <c r="O112" s="12"/>
    </row>
    <row r="113" spans="3:15" x14ac:dyDescent="0.25">
      <c r="C113" s="12"/>
      <c r="D113" s="12"/>
      <c r="E113" s="12"/>
      <c r="F113" s="12"/>
      <c r="G113" s="12"/>
      <c r="H113" s="12"/>
      <c r="I113" s="79"/>
      <c r="J113" s="12"/>
      <c r="K113" s="12"/>
      <c r="L113" s="79"/>
      <c r="M113" s="12"/>
      <c r="N113" s="12"/>
      <c r="O113" s="12"/>
    </row>
    <row r="114" spans="3:15" x14ac:dyDescent="0.25">
      <c r="C114" s="12"/>
      <c r="D114" s="12"/>
      <c r="E114" s="12"/>
      <c r="F114" s="12"/>
      <c r="G114" s="12"/>
      <c r="H114" s="12"/>
      <c r="I114" s="79"/>
      <c r="J114" s="12"/>
      <c r="K114" s="12"/>
      <c r="L114" s="79"/>
      <c r="M114" s="12"/>
      <c r="N114" s="12"/>
      <c r="O114" s="12"/>
    </row>
    <row r="115" spans="3:15" x14ac:dyDescent="0.25">
      <c r="C115" s="12"/>
      <c r="D115" s="12"/>
      <c r="E115" s="12"/>
      <c r="F115" s="12"/>
      <c r="G115" s="12"/>
      <c r="H115" s="12"/>
      <c r="I115" s="79"/>
      <c r="J115" s="12"/>
      <c r="K115" s="12"/>
      <c r="L115" s="79"/>
      <c r="M115" s="12"/>
      <c r="N115" s="12"/>
      <c r="O115" s="12"/>
    </row>
    <row r="116" spans="3:15" x14ac:dyDescent="0.25">
      <c r="C116" s="12"/>
      <c r="D116" s="12"/>
      <c r="E116" s="12"/>
      <c r="F116" s="12"/>
      <c r="G116" s="12"/>
      <c r="H116" s="12"/>
      <c r="I116" s="79"/>
      <c r="J116" s="12"/>
      <c r="K116" s="12"/>
      <c r="L116" s="79"/>
      <c r="M116" s="12"/>
      <c r="N116" s="12"/>
      <c r="O116" s="12"/>
    </row>
    <row r="117" spans="3:15" x14ac:dyDescent="0.25">
      <c r="C117" s="12"/>
      <c r="D117" s="12"/>
      <c r="E117" s="12"/>
      <c r="F117" s="12"/>
      <c r="G117" s="12"/>
      <c r="H117" s="12"/>
      <c r="I117" s="79"/>
      <c r="J117" s="12"/>
      <c r="K117" s="12"/>
      <c r="L117" s="79"/>
      <c r="M117" s="12"/>
      <c r="N117" s="12"/>
      <c r="O117" s="12"/>
    </row>
    <row r="118" spans="3:15" x14ac:dyDescent="0.25">
      <c r="C118" s="12"/>
      <c r="D118" s="12"/>
      <c r="E118" s="12"/>
      <c r="F118" s="12"/>
      <c r="G118" s="12"/>
      <c r="H118" s="12"/>
      <c r="I118" s="79"/>
      <c r="J118" s="12"/>
      <c r="K118" s="12"/>
      <c r="L118" s="79"/>
      <c r="M118" s="12"/>
      <c r="N118" s="12"/>
      <c r="O118" s="12"/>
    </row>
    <row r="119" spans="3:15" x14ac:dyDescent="0.25">
      <c r="C119" s="12"/>
      <c r="D119" s="12"/>
      <c r="E119" s="12"/>
      <c r="F119" s="12"/>
      <c r="G119" s="12"/>
      <c r="H119" s="12"/>
      <c r="I119" s="79"/>
      <c r="J119" s="12"/>
      <c r="K119" s="12"/>
      <c r="L119" s="79"/>
      <c r="M119" s="12"/>
      <c r="N119" s="12"/>
      <c r="O119" s="12"/>
    </row>
    <row r="120" spans="3:15" x14ac:dyDescent="0.25">
      <c r="C120" s="12"/>
      <c r="D120" s="12"/>
      <c r="E120" s="12"/>
      <c r="F120" s="12"/>
      <c r="G120" s="12"/>
      <c r="H120" s="12"/>
      <c r="I120" s="79"/>
      <c r="J120" s="12"/>
      <c r="K120" s="12"/>
      <c r="L120" s="79"/>
      <c r="M120" s="12"/>
      <c r="N120" s="12"/>
      <c r="O120" s="12"/>
    </row>
    <row r="121" spans="3:15" x14ac:dyDescent="0.25">
      <c r="C121" s="12"/>
      <c r="D121" s="12"/>
      <c r="E121" s="12"/>
      <c r="F121" s="12"/>
      <c r="G121" s="12"/>
      <c r="H121" s="12"/>
      <c r="I121" s="79"/>
      <c r="J121" s="12"/>
      <c r="K121" s="12"/>
      <c r="L121" s="79"/>
      <c r="M121" s="12"/>
      <c r="N121" s="12"/>
      <c r="O121" s="12"/>
    </row>
    <row r="122" spans="3:15" x14ac:dyDescent="0.25">
      <c r="C122" s="12"/>
      <c r="D122" s="12"/>
      <c r="E122" s="12"/>
      <c r="F122" s="12"/>
      <c r="G122" s="12"/>
      <c r="H122" s="12"/>
      <c r="I122" s="79"/>
      <c r="J122" s="12"/>
      <c r="K122" s="12"/>
      <c r="L122" s="79"/>
      <c r="M122" s="12"/>
      <c r="N122" s="12"/>
      <c r="O122" s="12"/>
    </row>
    <row r="123" spans="3:15" x14ac:dyDescent="0.25">
      <c r="C123" s="12"/>
      <c r="D123" s="12"/>
      <c r="E123" s="12"/>
      <c r="F123" s="12"/>
      <c r="G123" s="12"/>
      <c r="H123" s="12"/>
      <c r="I123" s="79"/>
      <c r="J123" s="12"/>
      <c r="K123" s="12"/>
      <c r="L123" s="79"/>
      <c r="M123" s="12"/>
      <c r="N123" s="12"/>
      <c r="O123" s="12"/>
    </row>
    <row r="124" spans="3:15" x14ac:dyDescent="0.25">
      <c r="C124" s="12"/>
      <c r="D124" s="12"/>
      <c r="E124" s="12"/>
      <c r="F124" s="12"/>
      <c r="G124" s="12"/>
      <c r="H124" s="12"/>
      <c r="I124" s="79"/>
      <c r="J124" s="12"/>
      <c r="K124" s="12"/>
      <c r="L124" s="79"/>
      <c r="M124" s="12"/>
      <c r="N124" s="12"/>
      <c r="O124" s="12"/>
    </row>
    <row r="125" spans="3:15" x14ac:dyDescent="0.25">
      <c r="C125" s="12"/>
      <c r="D125" s="12"/>
      <c r="E125" s="12"/>
      <c r="F125" s="12"/>
      <c r="G125" s="12"/>
      <c r="H125" s="12"/>
      <c r="I125" s="79"/>
      <c r="J125" s="12"/>
      <c r="K125" s="12"/>
      <c r="L125" s="79"/>
      <c r="M125" s="12"/>
      <c r="N125" s="12"/>
      <c r="O125" s="12"/>
    </row>
    <row r="126" spans="3:15" x14ac:dyDescent="0.25">
      <c r="C126" s="12"/>
      <c r="D126" s="12"/>
      <c r="E126" s="12"/>
      <c r="F126" s="12"/>
      <c r="G126" s="12"/>
      <c r="H126" s="12"/>
      <c r="I126" s="79"/>
      <c r="J126" s="12"/>
      <c r="K126" s="12"/>
      <c r="L126" s="79"/>
      <c r="M126" s="12"/>
      <c r="N126" s="12"/>
      <c r="O126" s="12"/>
    </row>
    <row r="127" spans="3:15" x14ac:dyDescent="0.25">
      <c r="C127" s="12"/>
      <c r="D127" s="12"/>
      <c r="E127" s="12"/>
      <c r="F127" s="12"/>
      <c r="G127" s="12"/>
      <c r="H127" s="12"/>
      <c r="I127" s="79"/>
      <c r="J127" s="12"/>
      <c r="K127" s="12"/>
      <c r="L127" s="79"/>
      <c r="M127" s="12"/>
      <c r="N127" s="12"/>
      <c r="O127" s="12"/>
    </row>
    <row r="128" spans="3:15" x14ac:dyDescent="0.25">
      <c r="C128" s="12"/>
      <c r="D128" s="12"/>
      <c r="E128" s="12"/>
      <c r="F128" s="12"/>
      <c r="G128" s="12"/>
      <c r="H128" s="12"/>
      <c r="I128" s="79"/>
      <c r="J128" s="12"/>
      <c r="K128" s="12"/>
      <c r="L128" s="79"/>
      <c r="M128" s="12"/>
      <c r="N128" s="12"/>
      <c r="O128" s="12"/>
    </row>
    <row r="129" spans="3:15" x14ac:dyDescent="0.25">
      <c r="C129" s="12"/>
      <c r="D129" s="12"/>
      <c r="E129" s="12"/>
      <c r="F129" s="12"/>
      <c r="G129" s="12"/>
      <c r="H129" s="12"/>
      <c r="I129" s="79"/>
      <c r="J129" s="12"/>
      <c r="K129" s="12"/>
      <c r="L129" s="79"/>
      <c r="M129" s="12"/>
      <c r="N129" s="12"/>
      <c r="O129" s="12"/>
    </row>
    <row r="130" spans="3:15" x14ac:dyDescent="0.25">
      <c r="C130" s="12"/>
      <c r="D130" s="12"/>
      <c r="E130" s="12"/>
      <c r="F130" s="12"/>
      <c r="G130" s="12"/>
      <c r="H130" s="12"/>
      <c r="I130" s="79"/>
      <c r="J130" s="12"/>
      <c r="K130" s="12"/>
      <c r="L130" s="79"/>
      <c r="M130" s="12"/>
      <c r="N130" s="12"/>
      <c r="O130" s="12"/>
    </row>
    <row r="131" spans="3:15" x14ac:dyDescent="0.25">
      <c r="C131" s="12"/>
      <c r="D131" s="12"/>
      <c r="E131" s="12"/>
      <c r="F131" s="12"/>
      <c r="G131" s="12"/>
      <c r="H131" s="12"/>
      <c r="I131" s="79"/>
      <c r="J131" s="12"/>
      <c r="K131" s="12"/>
      <c r="L131" s="79"/>
      <c r="M131" s="12"/>
      <c r="N131" s="12"/>
      <c r="O131" s="12"/>
    </row>
    <row r="132" spans="3:15" x14ac:dyDescent="0.25">
      <c r="C132" s="12"/>
      <c r="D132" s="12"/>
      <c r="E132" s="12"/>
      <c r="F132" s="12"/>
      <c r="G132" s="12"/>
      <c r="H132" s="12"/>
      <c r="I132" s="79"/>
      <c r="J132" s="12"/>
      <c r="K132" s="12"/>
      <c r="L132" s="79"/>
      <c r="M132" s="12"/>
      <c r="N132" s="12"/>
      <c r="O132" s="12"/>
    </row>
    <row r="133" spans="3:15" x14ac:dyDescent="0.25">
      <c r="C133" s="12"/>
      <c r="D133" s="12"/>
      <c r="E133" s="12"/>
      <c r="F133" s="12"/>
      <c r="G133" s="12"/>
      <c r="H133" s="12"/>
      <c r="I133" s="79"/>
      <c r="J133" s="12"/>
      <c r="K133" s="12"/>
      <c r="L133" s="79"/>
      <c r="M133" s="12"/>
      <c r="N133" s="12"/>
      <c r="O133" s="12"/>
    </row>
    <row r="134" spans="3:15" x14ac:dyDescent="0.25">
      <c r="C134" s="12"/>
      <c r="D134" s="12"/>
      <c r="E134" s="12"/>
      <c r="F134" s="12"/>
      <c r="G134" s="12"/>
      <c r="H134" s="12"/>
      <c r="I134" s="79"/>
      <c r="J134" s="12"/>
      <c r="K134" s="12"/>
      <c r="L134" s="79"/>
      <c r="M134" s="12"/>
      <c r="N134" s="12"/>
      <c r="O134" s="12"/>
    </row>
    <row r="135" spans="3:15" x14ac:dyDescent="0.25">
      <c r="C135" s="12"/>
      <c r="D135" s="12"/>
      <c r="E135" s="12"/>
      <c r="F135" s="12"/>
      <c r="G135" s="12"/>
      <c r="H135" s="12"/>
      <c r="I135" s="79"/>
      <c r="J135" s="12"/>
      <c r="K135" s="12"/>
      <c r="L135" s="79"/>
      <c r="M135" s="12"/>
      <c r="N135" s="12"/>
      <c r="O135" s="12"/>
    </row>
    <row r="136" spans="3:15" x14ac:dyDescent="0.25">
      <c r="C136" s="12"/>
      <c r="D136" s="12"/>
      <c r="E136" s="12"/>
      <c r="F136" s="12"/>
      <c r="G136" s="12"/>
      <c r="H136" s="12"/>
      <c r="I136" s="79"/>
      <c r="J136" s="12"/>
      <c r="K136" s="12"/>
      <c r="L136" s="79"/>
      <c r="M136" s="12"/>
      <c r="N136" s="12"/>
      <c r="O136" s="12"/>
    </row>
    <row r="137" spans="3:15" x14ac:dyDescent="0.25">
      <c r="C137" s="12"/>
      <c r="D137" s="12"/>
      <c r="E137" s="12"/>
      <c r="F137" s="12"/>
      <c r="G137" s="12"/>
      <c r="H137" s="12"/>
      <c r="I137" s="79"/>
      <c r="J137" s="12"/>
      <c r="K137" s="12"/>
      <c r="L137" s="79"/>
      <c r="M137" s="12"/>
      <c r="N137" s="12"/>
      <c r="O137" s="12"/>
    </row>
    <row r="138" spans="3:15" x14ac:dyDescent="0.25">
      <c r="C138" s="12"/>
      <c r="D138" s="12"/>
      <c r="E138" s="12"/>
      <c r="F138" s="12"/>
      <c r="G138" s="12"/>
      <c r="H138" s="12"/>
      <c r="I138" s="79"/>
      <c r="J138" s="12"/>
      <c r="K138" s="12"/>
      <c r="L138" s="79"/>
      <c r="M138" s="12"/>
      <c r="N138" s="12"/>
      <c r="O138" s="12"/>
    </row>
    <row r="139" spans="3:15" x14ac:dyDescent="0.25">
      <c r="C139" s="12"/>
      <c r="D139" s="12"/>
      <c r="E139" s="12"/>
      <c r="F139" s="12"/>
      <c r="G139" s="12"/>
      <c r="H139" s="12"/>
      <c r="I139" s="79"/>
      <c r="J139" s="12"/>
      <c r="K139" s="12"/>
      <c r="L139" s="79"/>
      <c r="M139" s="12"/>
      <c r="N139" s="12"/>
      <c r="O139" s="12"/>
    </row>
    <row r="140" spans="3:15" x14ac:dyDescent="0.25">
      <c r="C140" s="12"/>
      <c r="D140" s="12"/>
      <c r="E140" s="12"/>
      <c r="F140" s="12"/>
      <c r="G140" s="12"/>
      <c r="H140" s="12"/>
      <c r="I140" s="79"/>
      <c r="J140" s="12"/>
      <c r="K140" s="12"/>
      <c r="L140" s="79"/>
      <c r="M140" s="12"/>
      <c r="N140" s="12"/>
      <c r="O140" s="12"/>
    </row>
    <row r="141" spans="3:15" x14ac:dyDescent="0.25">
      <c r="C141" s="12"/>
      <c r="D141" s="12"/>
      <c r="E141" s="12"/>
      <c r="F141" s="12"/>
      <c r="G141" s="12"/>
      <c r="H141" s="12"/>
      <c r="I141" s="79"/>
      <c r="J141" s="12"/>
      <c r="K141" s="12"/>
      <c r="L141" s="79"/>
      <c r="M141" s="12"/>
      <c r="N141" s="12"/>
      <c r="O141" s="12"/>
    </row>
    <row r="142" spans="3:15" x14ac:dyDescent="0.25">
      <c r="C142" s="12"/>
      <c r="D142" s="12"/>
      <c r="E142" s="12"/>
      <c r="F142" s="12"/>
      <c r="G142" s="12"/>
      <c r="H142" s="12"/>
      <c r="I142" s="79"/>
      <c r="J142" s="12"/>
      <c r="K142" s="12"/>
      <c r="L142" s="79"/>
      <c r="M142" s="12"/>
      <c r="N142" s="12"/>
      <c r="O142" s="12"/>
    </row>
    <row r="143" spans="3:15" x14ac:dyDescent="0.25">
      <c r="C143" s="12"/>
      <c r="D143" s="12"/>
      <c r="E143" s="12"/>
      <c r="F143" s="12"/>
      <c r="G143" s="12"/>
      <c r="H143" s="12"/>
      <c r="I143" s="79"/>
      <c r="J143" s="12"/>
      <c r="K143" s="12"/>
      <c r="L143" s="79"/>
      <c r="M143" s="12"/>
      <c r="N143" s="12"/>
      <c r="O143" s="12"/>
    </row>
    <row r="144" spans="3:15" x14ac:dyDescent="0.25">
      <c r="C144" s="12"/>
      <c r="D144" s="12"/>
      <c r="E144" s="12"/>
      <c r="F144" s="12"/>
      <c r="G144" s="12"/>
      <c r="H144" s="12"/>
      <c r="I144" s="79"/>
      <c r="J144" s="12"/>
      <c r="K144" s="12"/>
      <c r="L144" s="79"/>
      <c r="M144" s="12"/>
      <c r="N144" s="12"/>
      <c r="O144" s="12"/>
    </row>
    <row r="145" spans="3:15" x14ac:dyDescent="0.25">
      <c r="C145" s="12"/>
      <c r="D145" s="12"/>
      <c r="E145" s="12"/>
      <c r="F145" s="12"/>
      <c r="G145" s="12"/>
      <c r="H145" s="12"/>
      <c r="I145" s="79"/>
      <c r="J145" s="12"/>
      <c r="K145" s="12"/>
      <c r="L145" s="79"/>
      <c r="M145" s="12"/>
      <c r="N145" s="12"/>
      <c r="O145" s="12"/>
    </row>
    <row r="146" spans="3:15" x14ac:dyDescent="0.25">
      <c r="C146" s="12"/>
      <c r="D146" s="12"/>
      <c r="E146" s="12"/>
      <c r="F146" s="12"/>
      <c r="G146" s="12"/>
      <c r="H146" s="12"/>
      <c r="I146" s="79"/>
      <c r="J146" s="12"/>
      <c r="K146" s="12"/>
      <c r="L146" s="79"/>
      <c r="M146" s="12"/>
      <c r="N146" s="12"/>
      <c r="O146" s="12"/>
    </row>
    <row r="147" spans="3:15" x14ac:dyDescent="0.25">
      <c r="C147" s="12"/>
      <c r="D147" s="12"/>
      <c r="E147" s="12"/>
      <c r="F147" s="12"/>
      <c r="G147" s="12"/>
      <c r="H147" s="12"/>
      <c r="I147" s="79"/>
      <c r="J147" s="12"/>
      <c r="K147" s="12"/>
      <c r="L147" s="79"/>
      <c r="M147" s="12"/>
      <c r="N147" s="12"/>
      <c r="O147" s="12"/>
    </row>
    <row r="148" spans="3:15" x14ac:dyDescent="0.25">
      <c r="C148" s="12"/>
      <c r="D148" s="12"/>
      <c r="E148" s="12"/>
      <c r="F148" s="12"/>
      <c r="G148" s="12"/>
      <c r="H148" s="12"/>
      <c r="I148" s="79"/>
      <c r="J148" s="12"/>
      <c r="K148" s="12"/>
      <c r="L148" s="79"/>
      <c r="M148" s="12"/>
      <c r="N148" s="12"/>
      <c r="O148" s="12"/>
    </row>
    <row r="149" spans="3:15" x14ac:dyDescent="0.25">
      <c r="C149" s="12"/>
      <c r="D149" s="12"/>
      <c r="E149" s="12"/>
      <c r="F149" s="12"/>
      <c r="G149" s="12"/>
      <c r="H149" s="12"/>
      <c r="I149" s="79"/>
      <c r="J149" s="12"/>
      <c r="K149" s="12"/>
      <c r="L149" s="79"/>
      <c r="M149" s="12"/>
      <c r="N149" s="12"/>
      <c r="O149" s="12"/>
    </row>
    <row r="150" spans="3:15" x14ac:dyDescent="0.25">
      <c r="C150" s="12"/>
      <c r="D150" s="12"/>
      <c r="E150" s="12"/>
      <c r="F150" s="12"/>
      <c r="G150" s="12"/>
      <c r="H150" s="12"/>
      <c r="I150" s="79"/>
      <c r="J150" s="12"/>
      <c r="K150" s="12"/>
      <c r="L150" s="79"/>
      <c r="M150" s="12"/>
      <c r="N150" s="12"/>
      <c r="O150" s="12"/>
    </row>
    <row r="151" spans="3:15" x14ac:dyDescent="0.25">
      <c r="C151" s="12"/>
      <c r="D151" s="12"/>
      <c r="E151" s="12"/>
      <c r="F151" s="12"/>
      <c r="G151" s="12"/>
      <c r="H151" s="12"/>
      <c r="I151" s="79"/>
      <c r="J151" s="12"/>
      <c r="K151" s="12"/>
      <c r="L151" s="79"/>
      <c r="M151" s="12"/>
      <c r="N151" s="12"/>
      <c r="O151" s="12"/>
    </row>
    <row r="152" spans="3:15" x14ac:dyDescent="0.25">
      <c r="C152" s="12"/>
      <c r="D152" s="12"/>
      <c r="E152" s="12"/>
      <c r="F152" s="12"/>
      <c r="G152" s="12"/>
      <c r="H152" s="12"/>
      <c r="I152" s="79"/>
      <c r="J152" s="12"/>
      <c r="K152" s="12"/>
      <c r="L152" s="79"/>
      <c r="M152" s="12"/>
      <c r="N152" s="12"/>
      <c r="O152" s="12"/>
    </row>
    <row r="153" spans="3:15" x14ac:dyDescent="0.25">
      <c r="C153" s="12"/>
      <c r="D153" s="12"/>
      <c r="E153" s="12"/>
      <c r="F153" s="12"/>
      <c r="G153" s="12"/>
      <c r="H153" s="12"/>
      <c r="I153" s="79"/>
      <c r="J153" s="12"/>
      <c r="K153" s="12"/>
      <c r="L153" s="79"/>
      <c r="M153" s="12"/>
      <c r="N153" s="12"/>
      <c r="O153" s="12"/>
    </row>
    <row r="154" spans="3:15" x14ac:dyDescent="0.25">
      <c r="C154" s="12"/>
      <c r="D154" s="12"/>
      <c r="E154" s="12"/>
      <c r="F154" s="12"/>
      <c r="G154" s="12"/>
      <c r="H154" s="12"/>
      <c r="I154" s="79"/>
      <c r="J154" s="12"/>
      <c r="K154" s="12"/>
      <c r="L154" s="79"/>
      <c r="M154" s="12"/>
      <c r="N154" s="12"/>
      <c r="O154" s="12"/>
    </row>
    <row r="155" spans="3:15" x14ac:dyDescent="0.25">
      <c r="C155" s="12"/>
      <c r="D155" s="12"/>
      <c r="E155" s="12"/>
      <c r="F155" s="12"/>
      <c r="G155" s="12"/>
      <c r="H155" s="12"/>
      <c r="I155" s="79"/>
      <c r="J155" s="12"/>
      <c r="K155" s="12"/>
      <c r="L155" s="79"/>
      <c r="M155" s="12"/>
      <c r="N155" s="12"/>
      <c r="O155" s="12"/>
    </row>
  </sheetData>
  <autoFilter ref="B2:O6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workbookViewId="0">
      <selection activeCell="P3" sqref="P3"/>
    </sheetView>
  </sheetViews>
  <sheetFormatPr baseColWidth="10" defaultRowHeight="15" x14ac:dyDescent="0.25"/>
  <cols>
    <col min="1" max="1" width="4.42578125" customWidth="1"/>
    <col min="2" max="2" width="10.140625" customWidth="1"/>
    <col min="3" max="3" width="28.42578125" customWidth="1"/>
    <col min="4" max="4" width="9.85546875" customWidth="1"/>
    <col min="8" max="8" width="11.42578125" style="72"/>
    <col min="11" max="11" width="11.42578125" style="72"/>
    <col min="13" max="13" width="11.85546875" customWidth="1"/>
  </cols>
  <sheetData>
    <row r="1" spans="1:14" ht="22.5" x14ac:dyDescent="0.25">
      <c r="A1" s="3" t="s">
        <v>10</v>
      </c>
      <c r="B1" s="4" t="s">
        <v>0</v>
      </c>
      <c r="C1" s="3" t="s">
        <v>1</v>
      </c>
      <c r="D1" s="3" t="s">
        <v>2</v>
      </c>
      <c r="E1" s="3" t="s">
        <v>3</v>
      </c>
      <c r="F1" s="5" t="s">
        <v>4</v>
      </c>
      <c r="G1" s="3" t="s">
        <v>12</v>
      </c>
      <c r="H1" s="71" t="s">
        <v>5</v>
      </c>
      <c r="I1" s="6" t="s">
        <v>50</v>
      </c>
      <c r="J1" s="6" t="s">
        <v>6</v>
      </c>
      <c r="K1" s="73" t="s">
        <v>7</v>
      </c>
      <c r="L1" s="4" t="s">
        <v>8</v>
      </c>
      <c r="M1" s="1" t="s">
        <v>9</v>
      </c>
      <c r="N1" s="9" t="s">
        <v>11</v>
      </c>
    </row>
    <row r="2" spans="1:14" ht="72" customHeight="1" x14ac:dyDescent="0.25">
      <c r="A2" s="7">
        <v>1</v>
      </c>
      <c r="B2" s="110" t="s">
        <v>255</v>
      </c>
      <c r="C2" s="13" t="s">
        <v>256</v>
      </c>
      <c r="D2" s="57" t="s">
        <v>116</v>
      </c>
      <c r="E2" s="65" t="s">
        <v>117</v>
      </c>
      <c r="F2" s="20">
        <v>42759</v>
      </c>
      <c r="G2" s="21" t="s">
        <v>118</v>
      </c>
      <c r="H2" s="74">
        <v>44585</v>
      </c>
      <c r="I2" s="22" t="s">
        <v>135</v>
      </c>
      <c r="J2" s="23"/>
      <c r="K2" s="22"/>
      <c r="L2" s="24" t="s">
        <v>135</v>
      </c>
      <c r="M2" s="25"/>
      <c r="N2" s="109"/>
    </row>
    <row r="3" spans="1:14" ht="70.5" customHeight="1" x14ac:dyDescent="0.25">
      <c r="A3" s="7">
        <v>2</v>
      </c>
      <c r="B3" s="19" t="s">
        <v>114</v>
      </c>
      <c r="C3" s="13" t="s">
        <v>115</v>
      </c>
      <c r="D3" s="57" t="s">
        <v>116</v>
      </c>
      <c r="E3" s="65" t="s">
        <v>117</v>
      </c>
      <c r="F3" s="20">
        <v>42759</v>
      </c>
      <c r="G3" s="21" t="s">
        <v>118</v>
      </c>
      <c r="H3" s="74">
        <v>44585</v>
      </c>
      <c r="I3" s="22" t="s">
        <v>135</v>
      </c>
      <c r="J3" s="23"/>
      <c r="K3" s="22"/>
      <c r="L3" s="24" t="s">
        <v>135</v>
      </c>
      <c r="M3" s="25"/>
      <c r="N3" s="26"/>
    </row>
    <row r="4" spans="1:14" ht="70.5" customHeight="1" x14ac:dyDescent="0.25">
      <c r="A4" s="7">
        <v>3</v>
      </c>
      <c r="B4" s="19" t="s">
        <v>246</v>
      </c>
      <c r="C4" s="14" t="s">
        <v>247</v>
      </c>
      <c r="D4" s="57" t="s">
        <v>116</v>
      </c>
      <c r="E4" s="65" t="s">
        <v>117</v>
      </c>
      <c r="F4" s="20">
        <v>42766</v>
      </c>
      <c r="G4" s="28" t="s">
        <v>248</v>
      </c>
      <c r="H4" s="74">
        <v>43097</v>
      </c>
      <c r="I4" s="22">
        <v>834652500</v>
      </c>
      <c r="J4" s="22">
        <v>417326250</v>
      </c>
      <c r="K4" s="22"/>
      <c r="L4" s="24">
        <f>I4+J4</f>
        <v>1251978750</v>
      </c>
      <c r="M4" s="30" t="s">
        <v>249</v>
      </c>
      <c r="N4" s="31"/>
    </row>
    <row r="5" spans="1:14" ht="139.5" customHeight="1" x14ac:dyDescent="0.25">
      <c r="A5" s="7">
        <v>4</v>
      </c>
      <c r="B5" s="19" t="s">
        <v>119</v>
      </c>
      <c r="C5" s="14" t="s">
        <v>120</v>
      </c>
      <c r="D5" s="57" t="s">
        <v>116</v>
      </c>
      <c r="E5" s="65" t="s">
        <v>117</v>
      </c>
      <c r="F5" s="27">
        <v>42823</v>
      </c>
      <c r="G5" s="28" t="s">
        <v>126</v>
      </c>
      <c r="H5" s="74">
        <v>43097</v>
      </c>
      <c r="I5" s="22">
        <v>600000000</v>
      </c>
      <c r="J5" s="29"/>
      <c r="K5" s="22"/>
      <c r="L5" s="24">
        <f t="shared" ref="L5:L6" si="0">I5-K5</f>
        <v>600000000</v>
      </c>
      <c r="M5" s="30" t="s">
        <v>121</v>
      </c>
      <c r="N5" s="31"/>
    </row>
    <row r="6" spans="1:14" ht="51" customHeight="1" x14ac:dyDescent="0.25">
      <c r="A6" s="7">
        <v>5</v>
      </c>
      <c r="B6" s="19" t="s">
        <v>122</v>
      </c>
      <c r="C6" s="13" t="s">
        <v>123</v>
      </c>
      <c r="D6" s="57" t="s">
        <v>116</v>
      </c>
      <c r="E6" s="65" t="s">
        <v>117</v>
      </c>
      <c r="F6" s="32" t="s">
        <v>124</v>
      </c>
      <c r="G6" s="21" t="s">
        <v>125</v>
      </c>
      <c r="H6" s="74">
        <v>43085</v>
      </c>
      <c r="I6" s="22">
        <v>1870000000</v>
      </c>
      <c r="J6" s="33"/>
      <c r="K6" s="22"/>
      <c r="L6" s="24">
        <f t="shared" si="0"/>
        <v>1870000000</v>
      </c>
      <c r="M6" s="30" t="s">
        <v>121</v>
      </c>
      <c r="N6" s="34"/>
    </row>
    <row r="7" spans="1:14" ht="57.75" customHeight="1" x14ac:dyDescent="0.25">
      <c r="A7" s="7">
        <v>6</v>
      </c>
      <c r="B7" s="35" t="s">
        <v>127</v>
      </c>
      <c r="C7" s="13" t="s">
        <v>128</v>
      </c>
      <c r="D7" s="57" t="s">
        <v>116</v>
      </c>
      <c r="E7" s="65" t="s">
        <v>117</v>
      </c>
      <c r="F7" s="32">
        <v>42761</v>
      </c>
      <c r="G7" s="21" t="s">
        <v>129</v>
      </c>
      <c r="H7" s="74">
        <v>42850</v>
      </c>
      <c r="I7" s="22">
        <v>1395000000</v>
      </c>
      <c r="J7" s="33"/>
      <c r="K7" s="22"/>
      <c r="L7" s="24">
        <f>I7-K7</f>
        <v>1395000000</v>
      </c>
      <c r="M7" s="25" t="s">
        <v>130</v>
      </c>
      <c r="N7" s="125" t="s">
        <v>131</v>
      </c>
    </row>
    <row r="8" spans="1:14" ht="76.5" customHeight="1" x14ac:dyDescent="0.25">
      <c r="A8" s="7">
        <v>7</v>
      </c>
      <c r="B8" s="35" t="s">
        <v>132</v>
      </c>
      <c r="C8" s="14" t="s">
        <v>133</v>
      </c>
      <c r="D8" s="57" t="s">
        <v>116</v>
      </c>
      <c r="E8" s="65" t="s">
        <v>117</v>
      </c>
      <c r="F8" s="32">
        <v>42773</v>
      </c>
      <c r="G8" s="21" t="s">
        <v>134</v>
      </c>
      <c r="H8" s="74">
        <v>43100</v>
      </c>
      <c r="I8" s="22" t="s">
        <v>135</v>
      </c>
      <c r="J8" s="33"/>
      <c r="K8" s="22"/>
      <c r="L8" s="24" t="s">
        <v>135</v>
      </c>
      <c r="M8" s="25" t="s">
        <v>136</v>
      </c>
      <c r="N8" s="34"/>
    </row>
    <row r="9" spans="1:14" ht="100.5" x14ac:dyDescent="0.25">
      <c r="A9" s="7">
        <v>8</v>
      </c>
      <c r="B9" s="35" t="s">
        <v>137</v>
      </c>
      <c r="C9" s="14" t="s">
        <v>138</v>
      </c>
      <c r="D9" s="57" t="s">
        <v>116</v>
      </c>
      <c r="E9" s="65" t="s">
        <v>117</v>
      </c>
      <c r="F9" s="32">
        <v>43018</v>
      </c>
      <c r="G9" s="21" t="s">
        <v>139</v>
      </c>
      <c r="H9" s="74">
        <v>45332</v>
      </c>
      <c r="I9" s="22">
        <v>43407426012</v>
      </c>
      <c r="J9" s="33"/>
      <c r="K9" s="22"/>
      <c r="L9" s="24">
        <f>I9-K9</f>
        <v>43407426012</v>
      </c>
      <c r="M9" s="25" t="s">
        <v>140</v>
      </c>
      <c r="N9" s="34"/>
    </row>
    <row r="10" spans="1:14" ht="63" x14ac:dyDescent="0.25">
      <c r="A10" s="7">
        <v>9</v>
      </c>
      <c r="B10" s="19" t="s">
        <v>142</v>
      </c>
      <c r="C10" s="65" t="s">
        <v>143</v>
      </c>
      <c r="D10" s="56" t="s">
        <v>116</v>
      </c>
      <c r="E10" s="65" t="s">
        <v>117</v>
      </c>
      <c r="F10" s="32">
        <v>43049</v>
      </c>
      <c r="G10" s="21" t="s">
        <v>144</v>
      </c>
      <c r="H10" s="74">
        <v>43091</v>
      </c>
      <c r="I10" s="22">
        <v>1000000000</v>
      </c>
      <c r="J10" s="36"/>
      <c r="K10" s="22"/>
      <c r="L10" s="24">
        <f>I10-K10</f>
        <v>1000000000</v>
      </c>
      <c r="M10" s="25"/>
      <c r="N10" s="125" t="s">
        <v>131</v>
      </c>
    </row>
    <row r="11" spans="1:14" ht="63" x14ac:dyDescent="0.25">
      <c r="A11" s="7">
        <v>10</v>
      </c>
      <c r="B11" s="19"/>
      <c r="C11" s="65" t="s">
        <v>253</v>
      </c>
      <c r="D11" s="56" t="s">
        <v>252</v>
      </c>
      <c r="E11" s="65" t="s">
        <v>254</v>
      </c>
      <c r="F11" s="32">
        <v>43027</v>
      </c>
      <c r="G11" s="21" t="s">
        <v>144</v>
      </c>
      <c r="H11" s="74">
        <v>43058</v>
      </c>
      <c r="I11" s="22">
        <v>57000000</v>
      </c>
      <c r="J11" s="36"/>
      <c r="K11" s="22"/>
      <c r="L11" s="24">
        <f>I11-K11</f>
        <v>57000000</v>
      </c>
      <c r="M11" s="25"/>
      <c r="N11" s="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Contratos ADELI 2018</vt:lpstr>
      <vt:lpstr>Contratos ADELI 2017</vt:lpstr>
      <vt:lpstr>CONVENIOS 2017</vt:lpstr>
      <vt:lpstr>'Contratos ADELI 2017'!_Hlk492979493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María Villada Uribe</dc:creator>
  <cp:lastModifiedBy>Juan Gabriel Cardona Garcia</cp:lastModifiedBy>
  <cp:lastPrinted>2018-05-03T18:57:34Z</cp:lastPrinted>
  <dcterms:created xsi:type="dcterms:W3CDTF">2016-01-15T14:09:27Z</dcterms:created>
  <dcterms:modified xsi:type="dcterms:W3CDTF">2019-05-16T22:33:56Z</dcterms:modified>
</cp:coreProperties>
</file>