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92.168.30.1\Publica\Oficina Juridica\GOBIERNO EN LÍNEA - DIRECCIÓN JURIDICA\2023\"/>
    </mc:Choice>
  </mc:AlternateContent>
  <xr:revisionPtr revIDLastSave="0" documentId="13_ncr:1_{703E9AEA-3F33-4DCC-ADC2-D9A0EC3C9192}" xr6:coauthVersionLast="47" xr6:coauthVersionMax="47" xr10:uidLastSave="{00000000-0000-0000-0000-000000000000}"/>
  <bookViews>
    <workbookView xWindow="-120" yWindow="-120" windowWidth="29040" windowHeight="15840" xr2:uid="{00000000-000D-0000-FFFF-FFFF00000000}"/>
  </bookViews>
  <sheets>
    <sheet name="SEGUNDO TRIMESTRE 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1" l="1"/>
  <c r="L20" i="1"/>
  <c r="K20" i="1"/>
  <c r="K41" i="1"/>
  <c r="L41" i="1"/>
  <c r="M41" i="1"/>
  <c r="L32" i="1" l="1"/>
  <c r="M32" i="1" s="1"/>
  <c r="K32" i="1"/>
  <c r="L44" i="1" l="1"/>
  <c r="M44" i="1" s="1"/>
  <c r="L43" i="1"/>
  <c r="M43" i="1" s="1"/>
  <c r="L42" i="1"/>
  <c r="M42" i="1"/>
  <c r="L40" i="1"/>
  <c r="M40" i="1"/>
  <c r="L39" i="1"/>
  <c r="M39" i="1" s="1"/>
  <c r="J38" i="1"/>
  <c r="L38" i="1" s="1"/>
  <c r="M38" i="1" s="1"/>
  <c r="L37" i="1"/>
  <c r="M37" i="1" s="1"/>
  <c r="L36" i="1"/>
  <c r="M36" i="1" s="1"/>
  <c r="L35" i="1"/>
  <c r="M35" i="1" s="1"/>
  <c r="L34" i="1"/>
  <c r="M34" i="1" s="1"/>
  <c r="J33" i="1"/>
  <c r="K35" i="1"/>
  <c r="K36" i="1"/>
  <c r="K37" i="1"/>
  <c r="K39" i="1"/>
  <c r="K40" i="1"/>
  <c r="K42" i="1"/>
  <c r="K43" i="1"/>
  <c r="K44" i="1"/>
  <c r="J31" i="1"/>
  <c r="L30" i="1"/>
  <c r="M30" i="1" s="1"/>
  <c r="J29" i="1"/>
  <c r="L28" i="1"/>
  <c r="M28" i="1" s="1"/>
  <c r="K38" i="1" l="1"/>
  <c r="L33" i="1"/>
  <c r="M33" i="1" s="1"/>
  <c r="L29" i="1"/>
  <c r="M29" i="1" s="1"/>
  <c r="L31" i="1"/>
  <c r="M31" i="1" s="1"/>
  <c r="J27" i="1"/>
  <c r="K27" i="1" s="1"/>
  <c r="L26" i="1"/>
  <c r="M26" i="1" s="1"/>
  <c r="L25" i="1"/>
  <c r="M25" i="1" s="1"/>
  <c r="J24" i="1"/>
  <c r="L24" i="1" s="1"/>
  <c r="M24" i="1" s="1"/>
  <c r="K22" i="1"/>
  <c r="J19" i="1"/>
  <c r="K19" i="1" s="1"/>
  <c r="J18" i="1"/>
  <c r="L18" i="1" s="1"/>
  <c r="M18" i="1" s="1"/>
  <c r="J17" i="1"/>
  <c r="K17" i="1" s="1"/>
  <c r="J16" i="1"/>
  <c r="K16" i="1" s="1"/>
  <c r="J15" i="1"/>
  <c r="L15" i="1" s="1"/>
  <c r="M15" i="1" s="1"/>
  <c r="J14" i="1"/>
  <c r="L14" i="1" s="1"/>
  <c r="M14" i="1" s="1"/>
  <c r="J13" i="1"/>
  <c r="L13" i="1" s="1"/>
  <c r="M13" i="1" s="1"/>
  <c r="J12" i="1"/>
  <c r="L12" i="1" s="1"/>
  <c r="M12" i="1" s="1"/>
  <c r="J10" i="1"/>
  <c r="L10" i="1" s="1"/>
  <c r="J8" i="1"/>
  <c r="L8" i="1" s="1"/>
  <c r="J7" i="1"/>
  <c r="K7" i="1" s="1"/>
  <c r="J6" i="1"/>
  <c r="L6" i="1" s="1"/>
  <c r="J4" i="1"/>
  <c r="L4" i="1" s="1"/>
  <c r="M4" i="1" s="1"/>
  <c r="J3" i="1"/>
  <c r="L3" i="1" s="1"/>
  <c r="L22" i="1"/>
  <c r="M22" i="1" s="1"/>
  <c r="J23" i="1"/>
  <c r="L23" i="1" s="1"/>
  <c r="M23" i="1" s="1"/>
  <c r="L11" i="1"/>
  <c r="M11" i="1" s="1"/>
  <c r="L9" i="1"/>
  <c r="M9" i="1" s="1"/>
  <c r="K9" i="1"/>
  <c r="J5" i="1"/>
  <c r="K11" i="1"/>
  <c r="K25" i="1"/>
  <c r="K26" i="1"/>
  <c r="K28" i="1"/>
  <c r="K29" i="1"/>
  <c r="K30" i="1"/>
  <c r="K31" i="1"/>
  <c r="K33" i="1"/>
  <c r="K34" i="1"/>
  <c r="J2" i="1"/>
  <c r="L2" i="1" s="1"/>
  <c r="K18" i="1" l="1"/>
  <c r="K24" i="1"/>
  <c r="L27" i="1"/>
  <c r="M27" i="1" s="1"/>
  <c r="L19" i="1"/>
  <c r="M19" i="1" s="1"/>
  <c r="L17" i="1"/>
  <c r="M17" i="1" s="1"/>
  <c r="L16" i="1"/>
  <c r="M16" i="1" s="1"/>
  <c r="K15" i="1"/>
  <c r="K14" i="1"/>
  <c r="K13" i="1"/>
  <c r="K12" i="1"/>
  <c r="K4" i="1"/>
  <c r="K10" i="1"/>
  <c r="M10" i="1"/>
  <c r="K6" i="1"/>
  <c r="L7" i="1"/>
  <c r="M7" i="1" s="1"/>
  <c r="M8" i="1"/>
  <c r="M3" i="1"/>
  <c r="M6" i="1"/>
  <c r="K8" i="1"/>
  <c r="K3" i="1"/>
  <c r="L5" i="1"/>
  <c r="M5" i="1" s="1"/>
  <c r="K2" i="1"/>
  <c r="M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tc={07502F31-CA68-4D2D-8612-E3269D285026}</author>
    <author>Estefanía Sánchez Zapata</author>
  </authors>
  <commentList>
    <comment ref="H18" authorId="0" shapeId="0" xr:uid="{07502F31-CA68-4D2D-8612-E3269D285026}">
      <text>
        <r>
          <rPr>
            <sz val="11"/>
            <color theme="1"/>
            <rFont val="Calibri"/>
            <family val="2"/>
            <scheme val="minor"/>
          </rPr>
          <t>INDICADOR 1 TRIMESTRE</t>
        </r>
      </text>
    </comment>
    <comment ref="H44" authorId="1" shapeId="0" xr:uid="{3947E2A1-B945-4ED9-AC47-F4DE236F1F4D}">
      <text>
        <r>
          <rPr>
            <sz val="9"/>
            <color indexed="81"/>
            <rFont val="Tahoma"/>
            <charset val="1"/>
          </rPr>
          <t>INDICADORES 2° TRIMESTRE</t>
        </r>
      </text>
    </comment>
  </commentList>
</comments>
</file>

<file path=xl/sharedStrings.xml><?xml version="1.0" encoding="utf-8"?>
<sst xmlns="http://schemas.openxmlformats.org/spreadsheetml/2006/main" count="261" uniqueCount="231">
  <si>
    <t xml:space="preserve">Contrato </t>
  </si>
  <si>
    <t>Objeto</t>
  </si>
  <si>
    <t>NIT</t>
  </si>
  <si>
    <t>Contratista</t>
  </si>
  <si>
    <t>Fecha 
Inicio</t>
  </si>
  <si>
    <t>Supervisor</t>
  </si>
  <si>
    <t xml:space="preserve">Fecha
 Term </t>
  </si>
  <si>
    <t>Valor
Inicial</t>
  </si>
  <si>
    <t>Adición</t>
  </si>
  <si>
    <t>Vlr 
Ejecutado</t>
  </si>
  <si>
    <t>Vlr 
pendiente por ejecutar</t>
  </si>
  <si>
    <t>% Ejecucion Presupuestal</t>
  </si>
  <si>
    <t>LOURDES FDA. MUÑOZ AGUIRRE</t>
  </si>
  <si>
    <t>901.360.032-8</t>
  </si>
  <si>
    <t>CODWEB S.A.S</t>
  </si>
  <si>
    <t>Publicaciòn</t>
  </si>
  <si>
    <t>Estado de Avance</t>
  </si>
  <si>
    <t>ERICA VIVIANA BEDOYA VILLADA</t>
  </si>
  <si>
    <t>SANDRA MILENA GIRALDO AVENDAÑO</t>
  </si>
  <si>
    <t>DIANA PATRICIA ARBOLEDA</t>
  </si>
  <si>
    <t>901.454.126-6</t>
  </si>
  <si>
    <t>EDISON ALEJANDRO CARRILLO</t>
  </si>
  <si>
    <t>900.024.793-0</t>
  </si>
  <si>
    <t>MANTENIMIENTO PREVENTIVO Y CORRECTIVO DE AIRES ACONDICIONADOS Y SISTEMAS ELECTROMECÁNICOS E HIDRÁULICOS EN EQUIPAMIENTOS Y ESPACIOS PÚBLICOS DEL MUNICIPIO DE ITAGUI</t>
  </si>
  <si>
    <t>901.394.448-4</t>
  </si>
  <si>
    <t>RUBEN DARIO SERNA</t>
  </si>
  <si>
    <t>002-2023</t>
  </si>
  <si>
    <t>003-2023</t>
  </si>
  <si>
    <t>005-2023</t>
  </si>
  <si>
    <t>006-2023</t>
  </si>
  <si>
    <t>007-2023</t>
  </si>
  <si>
    <t>008-2023</t>
  </si>
  <si>
    <t>009-2023</t>
  </si>
  <si>
    <t>PRESTACION DE SERVICIOS DE APOYO A LA GESTIÓN PARA LA RENDICIÓN EN LA PLATAFORMAY SISTEMA ELECTRÓNICO DE CONTRATACIÓN PÚBLICA SECOP I Y II, Y SISTEMA DE INFORMACIÓN Y GESTIÓN DEL EMPLEO PÚBLICO (SIGEP), Y DEMÁS ACTIVIDADES OPERATIVAS Y ADMINISTRATIVAS DE LA DIRECCIÓN JURÍDICA DE LA AGENCIA DE DESARROLLO LOCAL DE ITAGÜÍ.</t>
  </si>
  <si>
    <t>ADQUISICIÓN DE INSUMOS DE PAPELERÍA, ELEMENTOS DE OFICINA, SERVICIO DE IMPRESIÓN Y COPIADO DE DOCUMENTOS BAJO LA MODALIDAD DE OUTSOURCING PARA EL FUNCIONAMIENTO DE LA EMPRESA INDUSTRIAL Y COMERCIAL DEL ESTADO ADELI</t>
  </si>
  <si>
    <t>PRESTACION DE SERVICIOS DE APOYO A LA GESTIÓN PARA EL TRANSPORTE TERRESTRE ESPECIAL MUNICIPAL E INTERMUNICIPAL DEL PERSONAL VINCULADO Y CONTRATISTAS DE LA EMPRESA INDUSTRIAL Y COMERCIAL DEL ESTADO - ADELI</t>
  </si>
  <si>
    <t>PRESTACIÓN DE SERVICOS DE APOYO A LA GESTION EN LOS PROYECTOS DE CONECTIVIDAD, FIBRA ÓPTICA Y REDES DE TRANSMISIÓN, ADMINISTRADOS Y EJECUTADOS POR LA EMPRESA DE DESARROLLO LOCAL DE ITAGÜÍ</t>
  </si>
  <si>
    <t>PRESTACIÓN DE SERVICIOS PROFESIONALES PARA SOPORTAR A LA AGENCIA DE DESARROLLO LOCAL DE ITAGÜÍ - ADELI EN LA PROMOCIÓN DE LA IMAGEN INSTITUCIONAL MEDIANTE ESTRATEGIAS Y ACCIONES COMUNICATIVAS EN LOS DIFERENTES MEDIOS Y CANALES DE COMUNICACIÓN MASIVA</t>
  </si>
  <si>
    <t>PRESTACIÓN DE SERVICIOS DE APOYO INSTITUCIONAL EN EL AVANCE DE LA IMPLEMENTACIÓN DE LA POLITICAS DE GOBIERNO DIGITAL EN LA AGENCIA DE DESARROLLO LOCAL DE ITAGÜÍ</t>
  </si>
  <si>
    <t>PRESTACIÓN DE SERVICIOS PARA EL SOPORTE TÉCNICO QUE PERMITA LA AMPLIACIÓN DEL SERVIDOR Y QUE GARANTICE EL FUNCIONAMIENTO DEL SITIO WEB INSTITUCIONAL, DE LOS CORREOS ELECTRÓNICOS INSTITUCIONALES Y DEL SISGED DE LA AGENCIA DE DESARROLLO LOCAL DE ITAGÜÍ - ADELI</t>
  </si>
  <si>
    <t>901.144.918-0</t>
  </si>
  <si>
    <t>YENY CAROLINA HERNANDEZ URREGO</t>
  </si>
  <si>
    <t>COPYPAISA LTDA</t>
  </si>
  <si>
    <t>TRANSPORTE ESPECIAL PLATINUM</t>
  </si>
  <si>
    <t>KEILA ANDREA BORJA DÍAZ</t>
  </si>
  <si>
    <t>DEIVIS JOVAN RAMIREZ POSADA</t>
  </si>
  <si>
    <t>INNOVACIÓN INVESTIGACIÓN Y DESARROLLO IID+ S.A.S.</t>
  </si>
  <si>
    <t>PABLO ANDRES GÓMEZ BÁEZ</t>
  </si>
  <si>
    <t>VANESSA CALLE SOTO</t>
  </si>
  <si>
    <t>001-2023</t>
  </si>
  <si>
    <t>012-2023</t>
  </si>
  <si>
    <t>004-2023</t>
  </si>
  <si>
    <t>PRESTACIÓN DE SERVICIOS PROFESIONALES DE OBRA ARTISTICA POR ENCARGO, CONSISTENTE EN LA ELABORACIÓN DE UN MURAL EN CADA UNA DE LAS VEREDAS DEL CORREGIMIENTO EL MANZANILLO DEL MUNICIPIO DE ITAGÜÍ, SEGÚN EL PROYECTO "PINTANDO MEMORIA EN EL CORREGIMIENTO"</t>
  </si>
  <si>
    <t>901.073.718-0</t>
  </si>
  <si>
    <t>FUNDACION CULTURAL EL HORMIGUERO</t>
  </si>
  <si>
    <t>010-2023</t>
  </si>
  <si>
    <t>AMPLIACIÓN DE LA INFRAESTRUCTURA FÍSICA DE LA INSTITUCIÓN EDUCATIVA MARIA JOSEFA ESCOBAR DEL MUNICIPIO DE ITAGÜÍ</t>
  </si>
  <si>
    <t>901.692.146-3</t>
  </si>
  <si>
    <t>011-2023</t>
  </si>
  <si>
    <t>INTERVENTORÍA TÉCNICA, ADMINISTRATIVA, FINANCIERA, JURÍDICA Y AMBIENTAL PARA LA AMPLIACIÓN DE LA INFRAESTRUCTURA FÍSICA DE LA INSTITUCIÓN EDUCATIVA MARÍA JOSEFA ESCOBAR DEL MUNICIPIO DE ITAGÜÍ, ANTIOQUIA</t>
  </si>
  <si>
    <t>DANIEL ANDRES VILLA GIRALDO</t>
  </si>
  <si>
    <t>PRESTACIÓN DE SERVICIOS PROFESIONALES PARA ACOMPAÑAR Y SOPORTAR A LA AGENCIA DE DESARROLLO LOCAL DE ITAGÜÍ - ADELI EN LA ACTUALIZACIÓN, DESARROLLO, FORTALECIMIENTO Y DOCUMENTACIÓN DEL SISTEMA DE GESTIÓN DE SEGURIDAD Y SALUD EN EL TRABAJO (SG-SST)</t>
  </si>
  <si>
    <t>014-2023</t>
  </si>
  <si>
    <t>AMPLIACIÓN DE LA INFRAESTRUCTURA FÍSICA DE LA INSTITUCIÓN EDUCATIVA ORESTES SINDICI DEL MUNICIPIO DE ITAGÜÍ</t>
  </si>
  <si>
    <t>013-2023</t>
  </si>
  <si>
    <t>INTERVENTORÍA TÉCNICA, ADMINISTRATIVA, FINANCIERA, JURÍDICA Y AMBIENTAL PARA LA AMPLIACIÓN DE LA INFRAESTRUCTURA FÍSICA DE LA INSTITUCIÓN EDUCATIVA ORESTES SINDICI DEL MUNICIPIO DE ITAGÜÍ, ANTIOQUIA</t>
  </si>
  <si>
    <t>901.693.264-9</t>
  </si>
  <si>
    <t>NICOLAS LONSOÑO OSSA</t>
  </si>
  <si>
    <t>ORDEN DE SERVICIO 001</t>
  </si>
  <si>
    <t>ADQUISICIÓN DE APARATOS ELECTRÓNICOS PARA LA EJECUCIÓN DEL PROYECTO "FORTALECIMIENTO DE LOS GRUPOS ARTÍSTICOS Y CULTURALES DE LA COMUNA 5" COMO INICIATIVA CIUDADANA PRIORIZADA Y ELEGIDA POPULARMENTE MEDIANTE EL MECANISMO DE PRESUPUESTO PARTICIPATIVO</t>
  </si>
  <si>
    <t>1.036.924.251-1</t>
  </si>
  <si>
    <t>LEIDY JOHANA ALZATE SOTO Y/O IN TECNOLOGY</t>
  </si>
  <si>
    <t>NELSON DE JESÚS BETANCUR ARBOLEDA</t>
  </si>
  <si>
    <t>015-2023</t>
  </si>
  <si>
    <t>ADQUISICIÓN DE DOTACIÓN DE CALZADO, ROPA DEPORTIVA, TRAJES TÍPICOS E IMPLEMENTACIÓN DEPORTIVA PARA LA EJECUCIÓN DE LOS PROYECTOS "DOTACIÓN DE IMPLEMENTOS DEPORTIVOS" Y "FORTALECIMIENTO DE LOS GRUPOS ARTISTICOS Y CULTURALES DE LA COMUNA 5", COMO INICIATIVA CIUDADANA PRIORIZADA Y ELEGIDA POPULARMENTE MEDIANTE EL MECANISMO DE PRESUPUESTO PARTICIPATIVO.</t>
  </si>
  <si>
    <t>811.005.267-4</t>
  </si>
  <si>
    <t>ALMACEN EL DEPORTISTA S.A.S</t>
  </si>
  <si>
    <t>016-2023</t>
  </si>
  <si>
    <t>PRESTACION DE SERVICIOS PROFESIONALES DE ABOGADA BRINDANDO SOPORTE Y ACOMPAÑAMIENTO EN LAS DIFERENTES ACTUACIONES CONTRACTUALES (EN TODAS SUS ETAPAS) DE LA DIRECCIÓN JURIDICA DE LA EMPRESA INDUSTRIAL Y COMERCIAL DEL ESTADO - ADELI</t>
  </si>
  <si>
    <t>ESTHER ELENA OSORIO FLOREZ</t>
  </si>
  <si>
    <t>JANETH ELIANA URIBE RESTREPO</t>
  </si>
  <si>
    <t>https://community.secop.gov.co/Public/Tendering/OpportunityDetail/Index?noticeUID=CO1.NTC.3913689&amp;isFromPublicArea=True&amp;isModal=False</t>
  </si>
  <si>
    <t>https://community.secop.gov.co/Public/Tendering/OpportunityDetail/Index?noticeUID=CO1.NTC.3937859&amp;isFromPublicArea=True&amp;isModal=False</t>
  </si>
  <si>
    <t>https://community.secop.gov.co/Public/Tendering/OpportunityDetail/Index?noticeUID=CO1.NTC.3979642&amp;isFromPublicArea=True&amp;isModal=False</t>
  </si>
  <si>
    <t>https://community.secop.gov.co/Public/Tendering/OpportunityDetail/Index?noticeUID=CO1.NTC.3982041&amp;isFromPublicArea=True&amp;isModal=False</t>
  </si>
  <si>
    <t>https://community.secop.gov.co/Public/Tendering/OpportunityDetail/Index?noticeUID=CO1.NTC.4003316&amp;isFromPublicArea=True&amp;isModal=False</t>
  </si>
  <si>
    <t>https://community.secop.gov.co/Public/Tendering/OpportunityDetail/Index?noticeUID=CO1.NTC.4044227&amp;isFromPublicArea=True&amp;isModal=False</t>
  </si>
  <si>
    <t>https://community.secop.gov.co/Public/Tendering/OpportunityDetail/Index?noticeUID=CO1.NTC.4061804&amp;isFromPublicArea=True&amp;isModal=False</t>
  </si>
  <si>
    <t>https://community.secop.gov.co/Public/Tendering/OpportunityDetail/Index?noticeUID=CO1.NTC.4117109&amp;isFromPublicArea=True&amp;isModal=False</t>
  </si>
  <si>
    <t>https://community.secop.gov.co/Public/Tendering/OpportunityDetail/Index?noticeUID=CO1.NTC.4157782&amp;isFromPublicArea=True&amp;isModal=False</t>
  </si>
  <si>
    <t>https://community.secop.gov.co/Public/Tendering/OpportunityDetail/Index?noticeUID=CO1.NTC.4078030&amp;isFromPublicArea=True&amp;isModal=False</t>
  </si>
  <si>
    <t>https://community.secop.gov.co/Public/Tendering/OpportunityDetail/Index?noticeUID=CO1.NTC.4016184&amp;isFromPublicArea=True&amp;isModal=False</t>
  </si>
  <si>
    <t>https://community.secop.gov.co/Public/Tendering/OpportunityDetail/Index?noticeUID=CO1.NTC.4179355&amp;isFromPublicArea=True&amp;isModal=False</t>
  </si>
  <si>
    <t>https://community.secop.gov.co/Public/Tendering/OpportunityDetail/Index?noticeUID=CO1.NTC.4179606&amp;isFromPublicArea=True&amp;isModal=False</t>
  </si>
  <si>
    <t>https://community.secop.gov.co/Public/Tendering/OpportunityDetail/Index?noticeUID=CO1.NTC.4187467&amp;isFromPublicArea=True&amp;isModal=False</t>
  </si>
  <si>
    <t>https://community.secop.gov.co/Public/Tendering/OpportunityDetail/Index?noticeUID=CO1.NTC.4283035&amp;isFromPublicArea=True&amp;isModal=False</t>
  </si>
  <si>
    <t>https://community.secop.gov.co/Public/Tendering/OpportunityDetail/Index?noticeUID=CO1.NTC.4203033&amp;isFromPublicArea=True&amp;isModal=False</t>
  </si>
  <si>
    <t>https://community.secop.gov.co/Public/Tendering/OpportunityDetail/Index?noticeUID=CO1.NTC.4233129&amp;isFromPublicArea=True&amp;isModal=False</t>
  </si>
  <si>
    <t>017-2023</t>
  </si>
  <si>
    <t>PRESTACIÓN DE SERVICIOS PROFESIONALES DE MUSEOGRAFÍA, CONCEPTUALIZACIÓN, DISEÑO Y PRODUCCIÓN DE LAS SALAS EXPOSITIVAS DEL CENTRO CULTURAL CARIBE Y PUESTA EN ESCENA DE LAS OBRAS DE ARTE.</t>
  </si>
  <si>
    <t>890.980.080-2</t>
  </si>
  <si>
    <t>MUSEO DE ANTIOQUIA</t>
  </si>
  <si>
    <t>LUZ ANGELA RUIZ NOREÑA</t>
  </si>
  <si>
    <t>018-2023</t>
  </si>
  <si>
    <t>INTERMEDIARIO DE SEGUROS QUE ACOMPAÑE EN EL PROCESO DE SELECCIÓN DE LA(S) COMPAÑIA(S) ASEGURADOREA(S) A LA ENTIDAD, Y LA ADMINISTRACIÓN DEL PROGRAMA DE SEGUROS, INCLUYENDO GESTÓN EN MATERIA DE RECLAMACIONES POR SINIESTROS, EN TODOS LOS TEMAS DERIVADOS CON EL CONTRATO DE SEGUROS.</t>
  </si>
  <si>
    <t>811.046.240-1</t>
  </si>
  <si>
    <t>SANIN SALIANZA LTDA</t>
  </si>
  <si>
    <t>SIN CUANTIA</t>
  </si>
  <si>
    <t>019-2023</t>
  </si>
  <si>
    <t>EJECUTAR MEDIDAS CORRECTIVAS IMPUESTOS EN LOS PROCESOS SANCIONATORIOS ADELANTADOS POR COMPORTAMIENTOS CONTRARIOS A LA INTEGRIDAD URBANISTICA SEGÚN LAS PRIORIDADES DEFINIDAS POR LA ADMINISTRACIÓN MUNICIPAL PARA EL PRIMER SEMESTRE DE LA VIGENCIA 2023</t>
  </si>
  <si>
    <t>BEATRIZ EUGENIA BARROS MADRIGAL</t>
  </si>
  <si>
    <t>ADRIANA BUITRAGO MESA</t>
  </si>
  <si>
    <t>020-2023</t>
  </si>
  <si>
    <t>ADQUISICIÓN DE EQUIPOS DE COMPUTO Y LICENCIAS PARA LA AGENCIA DE DESARROLLO LOCAL DE ITAGÜÍ - ADELI</t>
  </si>
  <si>
    <t>ALDEA INFORMATICA S.A.S</t>
  </si>
  <si>
    <t>021-2023</t>
  </si>
  <si>
    <t>022-2023</t>
  </si>
  <si>
    <t>023-2023</t>
  </si>
  <si>
    <t>024-2023</t>
  </si>
  <si>
    <t>025-2023</t>
  </si>
  <si>
    <t>026-2023</t>
  </si>
  <si>
    <t>027-2023</t>
  </si>
  <si>
    <t>028-2023</t>
  </si>
  <si>
    <t>030-2023</t>
  </si>
  <si>
    <t>031-2023</t>
  </si>
  <si>
    <t>PRESTACIÓN DE SERVICIOS DE APOYO A LA GESTION PARA LLEVAR A CABO LAS ACTIVIDADES LOGISTICAS, OPERATIVAS Y ORGANIZACIONALES DE LOS PLANES ESTRATÉGICOS DE TALENTO HUMANO, INSTITUCIONAL DE CAPACITACIONES, SEGURIDAD Y SALUD EN EL TRABAJO (SG-SST) Y ANUAL DE BIENESTAR Y ESTÍMULOS E INCENTIVOS 2023, DIRIGIDOS A LOS SERVIDORES PÚBLICOS DE LA AGENCIA DE DESARROLLO LOCAL DE ITAGÜÍ – ADELI</t>
  </si>
  <si>
    <t>901.147.261-6</t>
  </si>
  <si>
    <t>D&amp;D EVENTOS S.A.S</t>
  </si>
  <si>
    <t>CONSULTORIA PARA LA ELABORACIÓN DE ESTUDIOS Y DISEÑOS REQUERIDOS PARA EL DESARROLLO DE EQUIPAMIENTOS LÚDICOS Y RECREATIVOS EN EL MUNICPIO DE ITAGÜÍ</t>
  </si>
  <si>
    <t>900.841.657-1</t>
  </si>
  <si>
    <t>TRASSO ARQUITECTURA S.A.S (INV. PRIVADA 004 -2023)</t>
  </si>
  <si>
    <t>MAURICIO HERNÁNDEZ</t>
  </si>
  <si>
    <t>CONSULTORIA PARA LA ELABORACIÓN DE LA ACTUALIZACIÓN AL INVENTARIO Y DIAGNOSTICO DE LA RED VIAL DEL MUNICIPIO DE ITAGÜÍ</t>
  </si>
  <si>
    <t>901.707.369-6</t>
  </si>
  <si>
    <t>CONSORCIO DIAGNOSTICO RED VIAL ITAGÜÍ 2023 (INV. PRIVADA 005 - 2023)</t>
  </si>
  <si>
    <t>AMPLIACIÓN Y ACTUALIZACIÓN DE LA RED SEMAFÓRICA DEL MUNICPIO DE ITAGÜÍ A TRAVES DE LA INSTALACIÓN DE CRUCES SEMAFÓRICOS</t>
  </si>
  <si>
    <t>900.155.215-7</t>
  </si>
  <si>
    <t>ENERGIZANDO S.A.S</t>
  </si>
  <si>
    <t>SELECCIÓN DE CONSULTOR PARA LA ELABORACIÓN DE ESTUDIOS Y DISEÑOS PARA EL DESARROLLO DE OBRAS ESPACIO PÚBLICO, DE PREVENCIÓN Y MITIGACIÓN DEL RIESGO Y REDES DEL SERVICIO PÚBLICO DEL MUNICPIO DE ITAGÜÍ</t>
  </si>
  <si>
    <t>900.355.180-6</t>
  </si>
  <si>
    <t>CONCAVAS S.A.S</t>
  </si>
  <si>
    <t>ADECUACIÓN Y EQUIPAMENTO DE LOCALES COMERCIALES N° 311 Y 312 DEL CENTRO COMERCIAL GRAN MANZANA</t>
  </si>
  <si>
    <t>GUSTAVO ADOLFO CARMONA ALARCON</t>
  </si>
  <si>
    <t>MAURICIO HERNANDEZ TABARES</t>
  </si>
  <si>
    <t>DISEÑO, ADQUISICIÓN E INSTALACIÓN DEL SISTEMA DE AIRE ACONDICIONADO PARA LAS GALAERÍAS DEL CENTRO CULTURAL CARIBE DEL MUNICIPIO DE ITAGÜÍ</t>
  </si>
  <si>
    <t>INGENIEROS ALIADOS S.A.S (INV. PRIVADA 009 - 2023)</t>
  </si>
  <si>
    <t>CONSORCIO MARIA JOSEFA (INV. PUBLICA N° 001 - 2023)</t>
  </si>
  <si>
    <t>JOSE RICARDO TAMAYO ISAZA (INV. PRIVADA N° 002 - 2023)</t>
  </si>
  <si>
    <t>CONSORCIO SINDICI (INV. PRIVADA N° 003 - 2023)</t>
  </si>
  <si>
    <t>BEATRIZ EUGENIA BARROS MADRIGAL (INV. PUBLICA N° 002 - 2023)</t>
  </si>
  <si>
    <t>INGENIEROS ALIADOS S.A.S. (INV. PRIVADA N° 013 - 2022)</t>
  </si>
  <si>
    <t>MANTENIMIENTO PREVENTIVO Y CORRECTIVO Y ADEUCACUACIÓN DE LA RED SEMAFÓRICA Y CENTRO DE CONTROL, ASÍ MISMO, DE LAS CÁMARAS DEL CIRCUITO CERRADO DE TELEVISIÓN CCTV DE SEGURIDAD DEL MUNICPIO DE ITAGÜÍ</t>
  </si>
  <si>
    <t>ADQUISICIÓN DE EQUIPOS, ELECTRODOMESTICOS, ELEMENTOS Y DEMÁS UTENSILIOS NECESARIOS PARA REALIZAR EL ACOMPAÑAMIENTO A LAS DIFERENTES VEREDAS DEL CORREGIMIENTO "EL MANZANILLO" EN EL EMPODERAMIENTO TERRITORIAL DENTRO DE LA MUNICIPALIDAD.</t>
  </si>
  <si>
    <t>D &amp; D EVENTOS S.A.S.</t>
  </si>
  <si>
    <t>MEJORAMIENTO Y MANTENIMIENTO DE ESPACIOS PÚBLICOS PARA LA TRANSITABILIDAD PARA LAS COMUNAS 1, 2, 3 Y 6 EN EL MUNICPIO DE ITAGÜÍ</t>
  </si>
  <si>
    <t>901.725.397-9</t>
  </si>
  <si>
    <t>CONSORCIO ESPACIO PUBLICO 2023 (INV. PÚBLICA N° 003 - 2023)</t>
  </si>
  <si>
    <t>CLAUDIA MARCELA CADAVID YEPES</t>
  </si>
  <si>
    <t>032-2023</t>
  </si>
  <si>
    <t>INTERVENTORÍA TÉCNICA, ADMINISTRATIVA, FINANCIERA, JURÍDICA Y AMBIENTAL PARA EL MEJORAMIENTO Y MANTENIMIENTO DE ESPACIOS PÚBLICOS PARA LA TRANSITABILIDAD PARA LAS COMUNAS 1, 2, 3 Y 6 EN EL MUNICPIO DE ITAGÜÍ</t>
  </si>
  <si>
    <t>JUAN MANUEL SUAREZ OSOSRIO (INV. PRIVADA N° 011 - 2023)</t>
  </si>
  <si>
    <t>033-2023</t>
  </si>
  <si>
    <t>034-2023</t>
  </si>
  <si>
    <t>035-2023</t>
  </si>
  <si>
    <t>036-2023</t>
  </si>
  <si>
    <t>037-2023</t>
  </si>
  <si>
    <t>038-2023</t>
  </si>
  <si>
    <t>039-2023</t>
  </si>
  <si>
    <t>040-2023</t>
  </si>
  <si>
    <t>INTERVENTORÍA TÉCNICA, ADMINISTRATIVA, FINANCIERA, JURÍDICA Y AMBIENTAL PARA EL MEJORAMIENTO Y MANTENIMIENTO DE ESPACIOS PÚBLICOS PARA LA TRANSITABILIDAD PARA LAS COMUNAS 4, 5 Y CORREGIMIENTO EN EL MUNICPIO DE ITAGÜÍ</t>
  </si>
  <si>
    <t>900.200.807-1</t>
  </si>
  <si>
    <t>DISECONSTRUIR S.A.S (INV. PRIVADA N° 012 - 2023)</t>
  </si>
  <si>
    <t>PRESTACIÓN DE SERVICIOS EN SALUD PARA LA REALIZACIÓN DE LAS EVALUACIONES MÉDICAS OCUPACIONALES Y LA IMPLEMENTACIÓN DEL PROGRAMA DE VIGILANCIA EPIDEMOLÓGICA DE LA GESTIÓN INTEGRAL DEL RIESGO PSICOSOCIAL A TRAVES DEL ANÁLISIS, EVALUACIÓN Y DIAGNOSTICO DE LOS RESULTADOS EN LA EMPRESA INDUSTRIAL Y COMERCIAL DEL ESTADO - ADELI</t>
  </si>
  <si>
    <t>890.900.841-9</t>
  </si>
  <si>
    <t>COMFAMA</t>
  </si>
  <si>
    <t>DANIELA TANGARIFE JARAMILLO</t>
  </si>
  <si>
    <t>MEJORAMIENTO Y MANTENIMIENTO DE ESPACIOS PÚBLICOS PARA LA TRANSITABILIDAD PARA LAS COMUNAS 4, 5 Y CORREGIMIENTO EN EL MUNICPIO DE ITAGÜÍ</t>
  </si>
  <si>
    <t>901.727.372-4</t>
  </si>
  <si>
    <t>CONSORCIO MOVILIDAD ITAGÜÍ (INV. PÚBLICA N° 004 - 2023)</t>
  </si>
  <si>
    <t>ARRENDAMIENTO DEL ALUMBRADO NAVIDEÑO 2022, PARA EL MUNICIPIO DE ITAGÜÍ</t>
  </si>
  <si>
    <t>900.771.417-1</t>
  </si>
  <si>
    <t>CHRITSMAS FARAH S.A.S</t>
  </si>
  <si>
    <t>ANA MARIA GONALEZ</t>
  </si>
  <si>
    <t>PRESTACIÓN DE SERVICIOS DE APOYO A LA GESTIÓN PARA LA ASESORIA Y ACOMPAÑAMIENTO EN EL PROCESO DE EMPALME COMO ENTIDAD DESCENTRALIZADA DEL MUCNIPIO DE ITAGÜÍ FRENTE A LA ADMINSITRACIÓN MUNICIPAL.</t>
  </si>
  <si>
    <t>900.633.291-8</t>
  </si>
  <si>
    <t>CONSULTORIA LÓGICA ORGANIZACIONAL S.A.S</t>
  </si>
  <si>
    <t>CARLOS ADOLFO MUÑOZ LONDOÑO</t>
  </si>
  <si>
    <t>MANTENIMIENTO Y ADECUACIÓN DE LOS EDIFICIOS DE USO INSTITUCIONAL Y JUNTAS DE ACCIÓN COMUNAL DEL MUNICPIO DE ITAGÜÍ.</t>
  </si>
  <si>
    <t>900.855.258-7</t>
  </si>
  <si>
    <t>ESTABLE INGENIERIA S.A.S (INV. PRIVADA N° 013 - 2023)</t>
  </si>
  <si>
    <t>INTERVENTORÍA TÉCNICA, ADMINISTRATIVA, FINANCIERA, JURÍDICA Y AMBIENTAL PARA EL MANTENIMIENTO Y ADECUACIÓN DE LOS EDIFICIOS DE USO INSTITUCIONAL Y JUNTAS DE ACCIÓN COMUNAL DEL MUNICPIO DE ITAGÜÍ.</t>
  </si>
  <si>
    <t>901.729.773-3</t>
  </si>
  <si>
    <t xml:space="preserve"> CONSORCIO INTER MANTENIMIENTOS (INV. PRIVADA N° 014 - 2023)</t>
  </si>
  <si>
    <t>https://community.secop.gov.co/Public/Tendering/OpportunityDetail/Index?noticeUID=CO1.NTC.4288128&amp;isFromPublicArea=True&amp;isModal=False</t>
  </si>
  <si>
    <t>https://community.secop.gov.co/Public/Tendering/OpportunityDetail/Index?noticeUID=CO1.NTC.4288854&amp;isFromPublicArea=True&amp;isModal=False</t>
  </si>
  <si>
    <t>https://community.secop.gov.co/Public/Tendering/OpportunityDetail/Index?noticeUID=CO1.NTC.4312324&amp;isFromPublicArea=True&amp;isModal=False</t>
  </si>
  <si>
    <t>https://community.secop.gov.co/Public/Tendering/OpportunityDetail/Index?noticeUID=CO1.NTC.4306370&amp;isFromPublicArea=True&amp;isModal=False</t>
  </si>
  <si>
    <t>https://community.secop.gov.co/Public/Tendering/ContractNoticePhases/View?PPI=CO1.PPI.24491227&amp;isFromPublicArea=True&amp;isModal=False</t>
  </si>
  <si>
    <t>https://community.secop.gov.co/Public/Tendering/OpportunityDetail/Index?noticeUID=CO1.NTC.4340046&amp;isFromPublicArea=True&amp;isModal=False</t>
  </si>
  <si>
    <t>https://community.secop.gov.co/Public/Tendering/OpportunityDetail/Index?noticeUID=CO1.NTC.4370982&amp;isFromPublicArea=True&amp;isModal=False</t>
  </si>
  <si>
    <t>https://community.secop.gov.co/Public/Tendering/OpportunityDetail/Index?noticeUID=CO1.NTC.4397571&amp;isFromPublicArea=True&amp;isModal=False</t>
  </si>
  <si>
    <t>https://community.secop.gov.co/Public/Tendering/OpportunityDetail/Index?noticeUID=CO1.NTC.4415424&amp;isFromPublicArea=True&amp;isModal=False</t>
  </si>
  <si>
    <t>https://community.secop.gov.co/Public/Tendering/OpportunityDetail/Index?noticeUID=CO1.NTC.4474202&amp;isFromPublicArea=True&amp;isModal=False</t>
  </si>
  <si>
    <t>https://community.secop.gov.co/Public/Tendering/OpportunityDetail/Index?noticeUID=CO1.NTC.4491818&amp;isFromPublicArea=True&amp;isModal=False</t>
  </si>
  <si>
    <t>https://community.secop.gov.co/Public/Tendering/OpportunityDetail/Index?noticeUID=CO1.NTC.4542259&amp;isFromPublicArea=True&amp;isModal=False</t>
  </si>
  <si>
    <t>029-2023</t>
  </si>
  <si>
    <t>PRESTACIÓN DE SERVICIOS PROFESIONALES DE CALIFICACIÓN DE FINANCIAMIENTO DEL PROYECTO DE MEJORAMIENTO DEL ENTORNO URBANISTICO Y LA TRANSITABILIDAD EN LA CONSTRUCCIÓN DE LA SOLUCIÓN VIAL RUTA 2509 (AUTOPISTA SUR) CON CALLE 31 LOCALIZADA EN EL MUNICIPIO DE ITAGÜÍ EN EL DEPARTAMIENTO DE ANTIOQUIA EN EL MARCO DEL PROGRAMA DE VÍAS PARA LA CONEXIÓN DE TERRITORIOS, EL CRECIMIENTO SOSTENIBLE Y L REACTIVACIÓN 2.0.</t>
  </si>
  <si>
    <t>900.590.434-8</t>
  </si>
  <si>
    <t>FITCHT RATINGS COLOMBIA S.A. - SOCIEDAD CALIFICADORA DE VALORES</t>
  </si>
  <si>
    <t>https://community.secop.gov.co/Public/Tendering/OpportunityDetail/Index?noticeUID=CO1.NTC.4617185&amp;isFromPublicArea=True&amp;isModal=False</t>
  </si>
  <si>
    <t>https://community.secop.gov.co/Public/Tendering/OpportunityDetail/Index?noticeUID=CO1.NTC.4573932&amp;isFromPublicArea=True&amp;isModal=False</t>
  </si>
  <si>
    <t xml:space="preserve"> https://community.secop.gov.co/Public/Tendering/OpportunityDetail/Index?noticeUID=CO1.NTC.4491830&amp;isFromPublicArea=True&amp;isModal=False</t>
  </si>
  <si>
    <t>https://community.secop.gov.co/Public/Tendering/OpportunityDetail/Index?noticeUID=CO1.NTC.4673692&amp;isFromPublicArea=True&amp;isModal=False</t>
  </si>
  <si>
    <t>https://community.secop.gov.co/Public/Tendering/OpportunityDetail/Index?noticeUID=CO1.NTC.4673998&amp;isFromPublicArea=True&amp;isModal=False</t>
  </si>
  <si>
    <t>https://community.secop.gov.co/Public/Tendering/OpportunityDetail/Index?noticeUID=CO1.NTC.4674483&amp;isFromPublicArea=True&amp;isModal=False</t>
  </si>
  <si>
    <t>https://community.secop.gov.co/Public/Tendering/OpportunityDetail/Index?noticeUID=CO1.NTC.4676238&amp;isFromPublicArea=True&amp;isModal=False</t>
  </si>
  <si>
    <t>https://community.secop.gov.co/Public/Tendering/OpportunityDetail/Index?noticeUID=CO1.NTC.4491839&amp;isFromPublicArea=True&amp;isModal=False</t>
  </si>
  <si>
    <t>https://community.secop.gov.co/Public/Tendering/OpportunityDetail/Index?noticeUID=CO1.NTC.4697935&amp;isFromPublicArea=True&amp;isModal=False</t>
  </si>
  <si>
    <t>https://community.secop.gov.co/Public/Tendering/OpportunityDetail/Index?noticeUID=CO1.NTC.4698247&amp;isFromPublicArea=True&amp;isModal=False</t>
  </si>
  <si>
    <t>https://community.secop.gov.co/Public/Tendering/OpportunityDetail/Index?noticeUID=CO1.NTC.4729865&amp;isFromPublicArea=True&amp;isModal=False</t>
  </si>
  <si>
    <t>https://community.secop.gov.co/Public/Tendering/OpportunityDetail/Index?noticeUID=CO1.NTC.4734875&amp;isFromPublicArea=True&amp;isModal=False</t>
  </si>
  <si>
    <t>PERITAJE COMERCIAL DE LOS BIENES MUEBLES INSERVIBLES DEL MUNICPIO DE ITAGÜÍ</t>
  </si>
  <si>
    <t>43.187.044-3</t>
  </si>
  <si>
    <t>PAULA ANDREA SOTO CARDONA</t>
  </si>
  <si>
    <t>https://community.secop.gov.co/Public/Tendering/OpportunityDetail/Index?noticeUID=CO1.NTC.4724194&amp;isFromPublicArea=True&amp;isModal=False</t>
  </si>
  <si>
    <t>MANTENIMIENTO PREVENTIVO Y CORRECTIVO DE LOS AIRES ACONDICIONADOS Y SUS DIFERENTES SISTEMAS COMPUESTOS DE LA AGENCIA DE DESARROLLO LOCAL DE ITAGÜÍ - ADELI</t>
  </si>
  <si>
    <t>901.596.243-3</t>
  </si>
  <si>
    <t>MGD INGENIERIA S.A.A</t>
  </si>
  <si>
    <t>https://community.secop.gov.co/Public/Tendering/OpportunityDetail/Index?noticeUID=CO1.NTC.4403134&amp;isFromPublicArea=True&amp;isModal=False</t>
  </si>
  <si>
    <t>ORDEN DE SERVICIO 002</t>
  </si>
  <si>
    <t>ORDEN DE SERVICIO 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</si>
</sst>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quot;$&quot;* #,##0.00_-;_-&quot;$&quot;* &quot;-&quot;??_-;_-@_-"/>
    <numFmt numFmtId="165" formatCode="[$-C0A]d\-mmm\-yyyy;@"/>
    <numFmt numFmtId="166" formatCode="[$$-240A]\ #,##0"/>
    <numFmt numFmtId="167" formatCode="_-&quot;$&quot;* #,##0_-;\-&quot;$&quot;* #,##0_-;_-&quot;$&quot;* &quot;-&quot;??_-;_-@_-"/>
  </numFmts>
  <fonts count="13">
    <font>
      <sz val="11"/>
      <color theme="1"/>
      <name val="Calibri"/>
      <family val="2"/>
      <scheme val="minor"/>
    </font>
    <font>
      <b/>
      <sz val="9"/>
      <color theme="1"/>
      <name val="Arial"/>
      <family val="2"/>
    </font>
    <font>
      <b/>
      <sz val="9"/>
      <name val="Arial"/>
      <family val="2"/>
    </font>
    <font>
      <sz val="9"/>
      <color theme="1"/>
      <name val="Calibri"/>
      <family val="2"/>
      <scheme val="minor"/>
    </font>
    <font>
      <sz val="9"/>
      <name val="Calibri"/>
      <family val="2"/>
      <scheme val="minor"/>
    </font>
    <font>
      <u/>
      <sz val="11"/>
      <color theme="10"/>
      <name val="Calibri"/>
      <family val="2"/>
      <scheme val="minor"/>
    </font>
    <font>
      <u/>
      <sz val="8"/>
      <color theme="10"/>
      <name val="Calibri"/>
      <family val="2"/>
      <scheme val="minor"/>
    </font>
    <font>
      <sz val="11"/>
      <color theme="1"/>
      <name val="Calibri"/>
      <family val="2"/>
      <scheme val="minor"/>
    </font>
    <font>
      <sz val="8"/>
      <color theme="1"/>
      <name val="Calibri"/>
      <family val="2"/>
      <scheme val="minor"/>
    </font>
    <font>
      <sz val="8"/>
      <color theme="1"/>
      <name val="Calibri "/>
    </font>
    <font>
      <sz val="8"/>
      <name val="Calibri "/>
    </font>
    <font>
      <sz val="8"/>
      <name val="Calibri"/>
      <family val="2"/>
      <scheme val="minor"/>
    </font>
    <font>
      <sz val="9"/>
      <color indexed="81"/>
      <name val="Tahoma"/>
      <charset val="1"/>
    </font>
  </fonts>
  <fills count="8">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9" tint="0.59999389629810485"/>
        <bgColor indexed="64"/>
      </patternFill>
    </fill>
    <fill>
      <patternFill patternType="solid">
        <fgColor rgb="FF92D050"/>
        <bgColor indexed="64"/>
      </patternFill>
    </fill>
    <fill>
      <patternFill patternType="solid">
        <fgColor rgb="FF00FFFF"/>
        <bgColor indexed="64"/>
      </patternFill>
    </fill>
    <fill>
      <patternFill patternType="solid">
        <fgColor theme="7"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5" fillId="0" borderId="0" applyNumberForma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cellStyleXfs>
  <cellXfs count="32">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65"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xf>
    <xf numFmtId="166" fontId="10" fillId="3" borderId="1" xfId="0" applyNumberFormat="1" applyFont="1" applyFill="1" applyBorder="1" applyAlignment="1">
      <alignment horizontal="center" vertical="center"/>
    </xf>
    <xf numFmtId="0" fontId="9" fillId="0" borderId="1" xfId="0" applyFont="1" applyBorder="1"/>
    <xf numFmtId="167" fontId="10" fillId="3" borderId="1" xfId="2" applyNumberFormat="1" applyFont="1" applyFill="1" applyBorder="1" applyAlignment="1">
      <alignment horizontal="center" vertical="center" wrapText="1"/>
    </xf>
    <xf numFmtId="0" fontId="8" fillId="0" borderId="1" xfId="0" applyFont="1" applyBorder="1"/>
    <xf numFmtId="0" fontId="0" fillId="0" borderId="0" xfId="0" applyAlignment="1">
      <alignment horizontal="center"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wrapText="1"/>
    </xf>
    <xf numFmtId="167" fontId="4" fillId="0" borderId="1" xfId="2" applyNumberFormat="1" applyFont="1" applyFill="1" applyBorder="1" applyAlignment="1">
      <alignment horizontal="center" vertical="center" wrapText="1"/>
    </xf>
    <xf numFmtId="3" fontId="4" fillId="0" borderId="3" xfId="0" applyNumberFormat="1" applyFont="1" applyBorder="1" applyAlignment="1">
      <alignment horizontal="center" vertical="center"/>
    </xf>
    <xf numFmtId="0" fontId="4" fillId="4"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67" fontId="4" fillId="0" borderId="1" xfId="2" applyNumberFormat="1" applyFont="1" applyBorder="1" applyAlignment="1">
      <alignment horizontal="center" vertical="center"/>
    </xf>
    <xf numFmtId="167" fontId="3" fillId="0" borderId="1" xfId="2" applyNumberFormat="1" applyFont="1" applyFill="1" applyBorder="1" applyAlignment="1">
      <alignment horizontal="center" vertical="center"/>
    </xf>
    <xf numFmtId="9" fontId="3" fillId="0" borderId="1" xfId="0" applyNumberFormat="1" applyFont="1" applyBorder="1" applyAlignment="1">
      <alignment horizontal="center" vertical="center"/>
    </xf>
    <xf numFmtId="167" fontId="3" fillId="6" borderId="1" xfId="2"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6" fillId="0" borderId="1" xfId="1" applyFont="1" applyBorder="1" applyAlignment="1">
      <alignment wrapText="1"/>
    </xf>
    <xf numFmtId="167" fontId="4" fillId="7" borderId="1" xfId="2" applyNumberFormat="1" applyFont="1" applyFill="1" applyBorder="1" applyAlignment="1">
      <alignment horizontal="center" vertical="center"/>
    </xf>
    <xf numFmtId="167" fontId="4" fillId="0" borderId="1" xfId="2" applyNumberFormat="1" applyFont="1" applyFill="1" applyBorder="1" applyAlignment="1">
      <alignment horizontal="center" vertical="center"/>
    </xf>
    <xf numFmtId="14" fontId="4" fillId="5" borderId="3" xfId="0" applyNumberFormat="1" applyFont="1" applyFill="1" applyBorder="1" applyAlignment="1">
      <alignment horizontal="center" vertical="center" wrapText="1"/>
    </xf>
    <xf numFmtId="167" fontId="4" fillId="0" borderId="3" xfId="2" applyNumberFormat="1" applyFont="1" applyBorder="1" applyAlignment="1">
      <alignment horizontal="center" vertical="center"/>
    </xf>
    <xf numFmtId="14" fontId="3" fillId="5" borderId="1" xfId="0" applyNumberFormat="1" applyFont="1" applyFill="1" applyBorder="1" applyAlignment="1">
      <alignment horizontal="center" vertical="center" wrapText="1"/>
    </xf>
    <xf numFmtId="167" fontId="3" fillId="0" borderId="1" xfId="2" applyNumberFormat="1" applyFont="1" applyBorder="1" applyAlignment="1">
      <alignment horizontal="center" vertical="center"/>
    </xf>
    <xf numFmtId="167" fontId="3" fillId="0" borderId="1" xfId="2" applyNumberFormat="1" applyFont="1" applyFill="1" applyBorder="1" applyAlignment="1">
      <alignment horizontal="center" vertical="center" wrapText="1"/>
    </xf>
    <xf numFmtId="0" fontId="6" fillId="0" borderId="1" xfId="1" applyFont="1" applyFill="1" applyBorder="1" applyAlignment="1">
      <alignment wrapText="1"/>
    </xf>
  </cellXfs>
  <cellStyles count="7">
    <cellStyle name="Hipervínculo" xfId="1" builtinId="8"/>
    <cellStyle name="Millares 2" xfId="3" xr:uid="{8984B6D2-982F-44C7-8CAE-88835CF16977}"/>
    <cellStyle name="Millares 2 2" xfId="6" xr:uid="{809050D7-CE4F-47A0-B467-688BBBCA78F8}"/>
    <cellStyle name="Moneda" xfId="2" builtinId="4"/>
    <cellStyle name="Moneda 2" xfId="5" xr:uid="{B278ECD2-142F-4165-ADDD-1D682C791F9E}"/>
    <cellStyle name="Moneda 3" xfId="4" xr:uid="{CF0B45DF-8871-4628-8452-D838180DA29D}"/>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stefania sanchez zapata" id="{06B9B3A3-C3C6-4807-8109-1A1C91DE7C11}" userId="S::esanchez@adeli1.onmicrosoft.com::649b1371-44b7-4ab5-844e-84d5ac8f8ec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8" dT="2023-04-14T12:48:05.44" personId="{06B9B3A3-C3C6-4807-8109-1A1C91DE7C11}" id="{07502F31-CA68-4D2D-8612-E3269D285026}">
    <text>INDICADOR 1 TRIMESTRE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117109&amp;isFromPublicArea=True&amp;isModal=False" TargetMode="External"/><Relationship Id="rId13" Type="http://schemas.openxmlformats.org/officeDocument/2006/relationships/hyperlink" Target="https://community.secop.gov.co/Public/Tendering/OpportunityDetail/Index?noticeUID=CO1.NTC.4179606&amp;isFromPublicArea=True&amp;isModal=False" TargetMode="External"/><Relationship Id="rId18" Type="http://schemas.openxmlformats.org/officeDocument/2006/relationships/hyperlink" Target="https://community.secop.gov.co/Public/Tendering/OpportunityDetail/Index?noticeUID=CO1.NTC.4674483&amp;isFromPublicArea=True&amp;isModal=False" TargetMode="External"/><Relationship Id="rId3" Type="http://schemas.openxmlformats.org/officeDocument/2006/relationships/hyperlink" Target="https://community.secop.gov.co/Public/Tendering/OpportunityDetail/Index?noticeUID=CO1.NTC.3979642&amp;isFromPublicArea=True&amp;isModal=False" TargetMode="External"/><Relationship Id="rId21" Type="http://schemas.openxmlformats.org/officeDocument/2006/relationships/vmlDrawing" Target="../drawings/vmlDrawing1.vml"/><Relationship Id="rId7" Type="http://schemas.openxmlformats.org/officeDocument/2006/relationships/hyperlink" Target="https://community.secop.gov.co/Public/Tendering/OpportunityDetail/Index?noticeUID=CO1.NTC.4061804&amp;isFromPublicArea=True&amp;isModal=False" TargetMode="External"/><Relationship Id="rId12" Type="http://schemas.openxmlformats.org/officeDocument/2006/relationships/hyperlink" Target="https://community.secop.gov.co/Public/Tendering/OpportunityDetail/Index?noticeUID=CO1.NTC.4179355&amp;isFromPublicArea=True&amp;isModal=False" TargetMode="External"/><Relationship Id="rId17" Type="http://schemas.openxmlformats.org/officeDocument/2006/relationships/hyperlink" Target="https://community.secop.gov.co/Public/Tendering/OpportunityDetail/Index?noticeUID=CO1.NTC.4233129&amp;isFromPublicArea=True&amp;isModal=False" TargetMode="External"/><Relationship Id="rId2" Type="http://schemas.openxmlformats.org/officeDocument/2006/relationships/hyperlink" Target="https://community.secop.gov.co/Public/Tendering/OpportunityDetail/Index?noticeUID=CO1.NTC.3937859&amp;isFromPublicArea=True&amp;isModal=False" TargetMode="External"/><Relationship Id="rId16" Type="http://schemas.openxmlformats.org/officeDocument/2006/relationships/hyperlink" Target="https://community.secop.gov.co/Public/Tendering/OpportunityDetail/Index?noticeUID=CO1.NTC.4203033&amp;isFromPublicArea=True&amp;isModal=False" TargetMode="External"/><Relationship Id="rId20"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3913689&amp;isFromPublicArea=True&amp;isModal=False" TargetMode="External"/><Relationship Id="rId6" Type="http://schemas.openxmlformats.org/officeDocument/2006/relationships/hyperlink" Target="https://community.secop.gov.co/Public/Tendering/OpportunityDetail/Index?noticeUID=CO1.NTC.4044227&amp;isFromPublicArea=True&amp;isModal=False" TargetMode="External"/><Relationship Id="rId11" Type="http://schemas.openxmlformats.org/officeDocument/2006/relationships/hyperlink" Target="https://community.secop.gov.co/Public/Tendering/OpportunityDetail/Index?noticeUID=CO1.NTC.4078030&amp;isFromPublicArea=True&amp;isModal=False" TargetMode="External"/><Relationship Id="rId5" Type="http://schemas.openxmlformats.org/officeDocument/2006/relationships/hyperlink" Target="https://community.secop.gov.co/Public/Tendering/OpportunityDetail/Index?noticeUID=CO1.NTC.3982041&amp;isFromPublicArea=True&amp;isModal=False" TargetMode="External"/><Relationship Id="rId15" Type="http://schemas.openxmlformats.org/officeDocument/2006/relationships/hyperlink" Target="https://community.secop.gov.co/Public/Tendering/OpportunityDetail/Index?noticeUID=CO1.NTC.4283035&amp;isFromPublicArea=True&amp;isModal=False" TargetMode="External"/><Relationship Id="rId23" Type="http://schemas.microsoft.com/office/2017/10/relationships/threadedComment" Target="../threadedComments/threadedComment1.xml"/><Relationship Id="rId10" Type="http://schemas.openxmlformats.org/officeDocument/2006/relationships/hyperlink" Target="https://community.secop.gov.co/Public/Tendering/OpportunityDetail/Index?noticeUID=CO1.NTC.4016184&amp;isFromPublicArea=True&amp;isModal=False" TargetMode="External"/><Relationship Id="rId19" Type="http://schemas.openxmlformats.org/officeDocument/2006/relationships/hyperlink" Target="https://community.secop.gov.co/Public/Tendering/OpportunityDetail/Index?noticeUID=CO1.NTC.4673998&amp;isFromPublicArea=True&amp;isModal=False" TargetMode="External"/><Relationship Id="rId4" Type="http://schemas.openxmlformats.org/officeDocument/2006/relationships/hyperlink" Target="https://community.secop.gov.co/Public/Tendering/OpportunityDetail/Index?noticeUID=CO1.NTC.4003316&amp;isFromPublicArea=True&amp;isModal=False" TargetMode="External"/><Relationship Id="rId9" Type="http://schemas.openxmlformats.org/officeDocument/2006/relationships/hyperlink" Target="https://community.secop.gov.co/Public/Tendering/OpportunityDetail/Index?noticeUID=CO1.NTC.4157782&amp;isFromPublicArea=True&amp;isModal=False" TargetMode="External"/><Relationship Id="rId14" Type="http://schemas.openxmlformats.org/officeDocument/2006/relationships/hyperlink" Target="https://community.secop.gov.co/Public/Tendering/OpportunityDetail/Index?noticeUID=CO1.NTC.4187467&amp;isFromPublicArea=True&amp;isModal=False"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abSelected="1" topLeftCell="A37" zoomScaleNormal="100" workbookViewId="0">
      <pane xSplit="1" topLeftCell="C1" activePane="topRight" state="frozen"/>
      <selection pane="topRight" activeCell="N59" sqref="N59"/>
    </sheetView>
  </sheetViews>
  <sheetFormatPr baseColWidth="10" defaultRowHeight="15"/>
  <cols>
    <col min="1" max="1" width="14.7109375" customWidth="1"/>
    <col min="2" max="2" width="41.7109375" customWidth="1"/>
    <col min="3" max="3" width="13.140625" customWidth="1"/>
    <col min="4" max="4" width="14.42578125" customWidth="1"/>
    <col min="5" max="5" width="11.42578125" style="11"/>
    <col min="7" max="7" width="12.5703125" customWidth="1"/>
    <col min="8" max="8" width="14.28515625" bestFit="1" customWidth="1"/>
    <col min="9" max="9" width="13" customWidth="1"/>
    <col min="10" max="10" width="11.85546875" customWidth="1"/>
    <col min="11" max="11" width="14" customWidth="1"/>
    <col min="12" max="12" width="13.140625" customWidth="1"/>
    <col min="13" max="13" width="11.5703125" customWidth="1"/>
    <col min="14" max="14" width="67" customWidth="1"/>
  </cols>
  <sheetData>
    <row r="1" spans="1:14" ht="36">
      <c r="A1" s="1" t="s">
        <v>0</v>
      </c>
      <c r="B1" s="2" t="s">
        <v>1</v>
      </c>
      <c r="C1" s="2" t="s">
        <v>2</v>
      </c>
      <c r="D1" s="2" t="s">
        <v>3</v>
      </c>
      <c r="E1" s="3" t="s">
        <v>4</v>
      </c>
      <c r="F1" s="2" t="s">
        <v>5</v>
      </c>
      <c r="G1" s="4" t="s">
        <v>6</v>
      </c>
      <c r="H1" s="5" t="s">
        <v>7</v>
      </c>
      <c r="I1" s="6" t="s">
        <v>8</v>
      </c>
      <c r="J1" s="5" t="s">
        <v>9</v>
      </c>
      <c r="K1" s="1" t="s">
        <v>10</v>
      </c>
      <c r="L1" s="1" t="s">
        <v>11</v>
      </c>
      <c r="M1" s="1" t="s">
        <v>16</v>
      </c>
      <c r="N1" s="1" t="s">
        <v>15</v>
      </c>
    </row>
    <row r="2" spans="1:14" ht="60">
      <c r="A2" s="22" t="s">
        <v>49</v>
      </c>
      <c r="B2" s="12" t="s">
        <v>23</v>
      </c>
      <c r="C2" s="15" t="s">
        <v>24</v>
      </c>
      <c r="D2" s="16" t="s">
        <v>150</v>
      </c>
      <c r="E2" s="13">
        <v>44958</v>
      </c>
      <c r="F2" s="13" t="s">
        <v>25</v>
      </c>
      <c r="G2" s="17">
        <v>45291</v>
      </c>
      <c r="H2" s="18">
        <v>890045236</v>
      </c>
      <c r="I2" s="7"/>
      <c r="J2" s="14">
        <f>267013570</f>
        <v>267013570</v>
      </c>
      <c r="K2" s="19">
        <f>H2-J2</f>
        <v>623031666</v>
      </c>
      <c r="L2" s="20">
        <f t="shared" ref="L2:L4" si="0">J2/H2</f>
        <v>0.29999999910116926</v>
      </c>
      <c r="M2" s="20">
        <f t="shared" ref="M2:M4" si="1">J2*L2/H2</f>
        <v>8.9999999460701557E-2</v>
      </c>
      <c r="N2" s="23" t="s">
        <v>81</v>
      </c>
    </row>
    <row r="3" spans="1:14" ht="96">
      <c r="A3" s="22" t="s">
        <v>26</v>
      </c>
      <c r="B3" s="12" t="s">
        <v>33</v>
      </c>
      <c r="C3" s="15">
        <v>1018373578</v>
      </c>
      <c r="D3" s="16" t="s">
        <v>41</v>
      </c>
      <c r="E3" s="13">
        <v>44958</v>
      </c>
      <c r="F3" s="13" t="s">
        <v>12</v>
      </c>
      <c r="G3" s="17">
        <v>45077</v>
      </c>
      <c r="H3" s="18">
        <v>14000000</v>
      </c>
      <c r="I3" s="8"/>
      <c r="J3" s="14">
        <f>3500000+3500000+3500000+3500000</f>
        <v>14000000</v>
      </c>
      <c r="K3" s="21">
        <f t="shared" ref="K3:K4" si="2">H3-J3</f>
        <v>0</v>
      </c>
      <c r="L3" s="20">
        <f t="shared" si="0"/>
        <v>1</v>
      </c>
      <c r="M3" s="20">
        <f t="shared" si="1"/>
        <v>1</v>
      </c>
      <c r="N3" s="23" t="s">
        <v>82</v>
      </c>
    </row>
    <row r="4" spans="1:14" ht="72">
      <c r="A4" s="22" t="s">
        <v>27</v>
      </c>
      <c r="B4" s="12" t="s">
        <v>34</v>
      </c>
      <c r="C4" s="15" t="s">
        <v>22</v>
      </c>
      <c r="D4" s="16" t="s">
        <v>42</v>
      </c>
      <c r="E4" s="13">
        <v>44965</v>
      </c>
      <c r="F4" s="13" t="s">
        <v>19</v>
      </c>
      <c r="G4" s="17">
        <v>45291</v>
      </c>
      <c r="H4" s="18">
        <v>18425150</v>
      </c>
      <c r="I4" s="8"/>
      <c r="J4" s="14">
        <f>8003950+2711920</f>
        <v>10715870</v>
      </c>
      <c r="K4" s="19">
        <f t="shared" si="2"/>
        <v>7709280</v>
      </c>
      <c r="L4" s="20">
        <f t="shared" si="0"/>
        <v>0.58158929506679724</v>
      </c>
      <c r="M4" s="20">
        <f t="shared" si="1"/>
        <v>0.33824610813629419</v>
      </c>
      <c r="N4" s="23" t="s">
        <v>83</v>
      </c>
    </row>
    <row r="5" spans="1:14" ht="72">
      <c r="A5" s="22" t="s">
        <v>51</v>
      </c>
      <c r="B5" s="12" t="s">
        <v>52</v>
      </c>
      <c r="C5" s="15" t="s">
        <v>53</v>
      </c>
      <c r="D5" s="16" t="s">
        <v>54</v>
      </c>
      <c r="E5" s="13">
        <v>44964</v>
      </c>
      <c r="F5" s="13" t="s">
        <v>21</v>
      </c>
      <c r="G5" s="17">
        <v>44991</v>
      </c>
      <c r="H5" s="18">
        <v>39704351</v>
      </c>
      <c r="I5" s="8"/>
      <c r="J5" s="14">
        <f>39704351</f>
        <v>39704351</v>
      </c>
      <c r="K5" s="21">
        <v>0</v>
      </c>
      <c r="L5" s="20">
        <f t="shared" ref="L5:L44" si="3">J5/H5</f>
        <v>1</v>
      </c>
      <c r="M5" s="20">
        <f t="shared" ref="M5:M44" si="4">J5*L5/H5</f>
        <v>1</v>
      </c>
      <c r="N5" s="23" t="s">
        <v>84</v>
      </c>
    </row>
    <row r="6" spans="1:14" ht="60">
      <c r="A6" s="22" t="s">
        <v>28</v>
      </c>
      <c r="B6" s="12" t="s">
        <v>35</v>
      </c>
      <c r="C6" s="15" t="s">
        <v>20</v>
      </c>
      <c r="D6" s="16" t="s">
        <v>43</v>
      </c>
      <c r="E6" s="13">
        <v>44966</v>
      </c>
      <c r="F6" s="13" t="s">
        <v>21</v>
      </c>
      <c r="G6" s="17">
        <v>45283</v>
      </c>
      <c r="H6" s="18">
        <v>66150000</v>
      </c>
      <c r="I6" s="9"/>
      <c r="J6" s="14">
        <f>6300000+6300000+6300000+6300000</f>
        <v>25200000</v>
      </c>
      <c r="K6" s="19">
        <f t="shared" ref="K6:K44" si="5">H6-J6</f>
        <v>40950000</v>
      </c>
      <c r="L6" s="20">
        <f t="shared" si="3"/>
        <v>0.38095238095238093</v>
      </c>
      <c r="M6" s="20">
        <f t="shared" si="4"/>
        <v>0.14512471655328799</v>
      </c>
      <c r="N6" s="23" t="s">
        <v>85</v>
      </c>
    </row>
    <row r="7" spans="1:14" ht="60">
      <c r="A7" s="22" t="s">
        <v>29</v>
      </c>
      <c r="B7" s="12" t="s">
        <v>36</v>
      </c>
      <c r="C7" s="15">
        <v>1047471009</v>
      </c>
      <c r="D7" s="16" t="s">
        <v>44</v>
      </c>
      <c r="E7" s="13">
        <v>44972</v>
      </c>
      <c r="F7" s="13" t="s">
        <v>47</v>
      </c>
      <c r="G7" s="17">
        <v>45274</v>
      </c>
      <c r="H7" s="18">
        <v>39200000</v>
      </c>
      <c r="I7" s="9"/>
      <c r="J7" s="14">
        <f>2090676+3920000+3920000+3920000+3920000</f>
        <v>17770676</v>
      </c>
      <c r="K7" s="19">
        <f t="shared" si="5"/>
        <v>21429324</v>
      </c>
      <c r="L7" s="20">
        <f t="shared" si="3"/>
        <v>0.45333357142857145</v>
      </c>
      <c r="M7" s="20">
        <f t="shared" si="4"/>
        <v>0.20551132698418367</v>
      </c>
      <c r="N7" s="23" t="s">
        <v>86</v>
      </c>
    </row>
    <row r="8" spans="1:14" ht="72">
      <c r="A8" s="22" t="s">
        <v>30</v>
      </c>
      <c r="B8" s="12" t="s">
        <v>37</v>
      </c>
      <c r="C8" s="15">
        <v>3402112</v>
      </c>
      <c r="D8" s="16" t="s">
        <v>45</v>
      </c>
      <c r="E8" s="13">
        <v>44977</v>
      </c>
      <c r="F8" s="13" t="s">
        <v>48</v>
      </c>
      <c r="G8" s="17">
        <v>45279</v>
      </c>
      <c r="H8" s="18">
        <v>40000000</v>
      </c>
      <c r="I8" s="9"/>
      <c r="J8" s="14">
        <f>1466000+400000+4000000+4000000+2133333</f>
        <v>11999333</v>
      </c>
      <c r="K8" s="19">
        <f t="shared" si="5"/>
        <v>28000667</v>
      </c>
      <c r="L8" s="20">
        <f t="shared" si="3"/>
        <v>0.29998332500000002</v>
      </c>
      <c r="M8" s="20">
        <f t="shared" si="4"/>
        <v>8.9989995278055623E-2</v>
      </c>
      <c r="N8" s="23" t="s">
        <v>87</v>
      </c>
    </row>
    <row r="9" spans="1:14" ht="48">
      <c r="A9" s="22" t="s">
        <v>31</v>
      </c>
      <c r="B9" s="12" t="s">
        <v>38</v>
      </c>
      <c r="C9" s="15" t="s">
        <v>13</v>
      </c>
      <c r="D9" s="16" t="s">
        <v>46</v>
      </c>
      <c r="E9" s="13">
        <v>44986</v>
      </c>
      <c r="F9" s="13" t="s">
        <v>48</v>
      </c>
      <c r="G9" s="17">
        <v>45275</v>
      </c>
      <c r="H9" s="18">
        <v>95420226</v>
      </c>
      <c r="I9" s="9"/>
      <c r="J9" s="14">
        <v>10044234</v>
      </c>
      <c r="K9" s="19">
        <f t="shared" si="5"/>
        <v>85375992</v>
      </c>
      <c r="L9" s="20">
        <f t="shared" si="3"/>
        <v>0.1052631545852763</v>
      </c>
      <c r="M9" s="20">
        <f t="shared" si="4"/>
        <v>1.1080331713243772E-2</v>
      </c>
      <c r="N9" s="23" t="s">
        <v>88</v>
      </c>
    </row>
    <row r="10" spans="1:14" ht="72">
      <c r="A10" s="22" t="s">
        <v>32</v>
      </c>
      <c r="B10" s="12" t="s">
        <v>39</v>
      </c>
      <c r="C10" s="15" t="s">
        <v>40</v>
      </c>
      <c r="D10" s="16" t="s">
        <v>14</v>
      </c>
      <c r="E10" s="13">
        <v>44994</v>
      </c>
      <c r="F10" s="13" t="s">
        <v>48</v>
      </c>
      <c r="G10" s="17">
        <v>45283</v>
      </c>
      <c r="H10" s="18">
        <v>55899890</v>
      </c>
      <c r="I10" s="10"/>
      <c r="J10" s="14">
        <f>12899890+4300000+2774808+1525192</f>
        <v>21499890</v>
      </c>
      <c r="K10" s="19">
        <f t="shared" si="5"/>
        <v>34400000</v>
      </c>
      <c r="L10" s="20">
        <f t="shared" si="3"/>
        <v>0.38461417365937572</v>
      </c>
      <c r="M10" s="20">
        <f t="shared" si="4"/>
        <v>0.14792806257968441</v>
      </c>
      <c r="N10" s="23" t="s">
        <v>89</v>
      </c>
    </row>
    <row r="11" spans="1:14" ht="48">
      <c r="A11" s="22" t="s">
        <v>55</v>
      </c>
      <c r="B11" s="12" t="s">
        <v>56</v>
      </c>
      <c r="C11" s="15" t="s">
        <v>57</v>
      </c>
      <c r="D11" s="16" t="s">
        <v>146</v>
      </c>
      <c r="E11" s="13">
        <v>45002</v>
      </c>
      <c r="F11" s="13" t="s">
        <v>60</v>
      </c>
      <c r="G11" s="17">
        <v>45291</v>
      </c>
      <c r="H11" s="18">
        <v>16362656017</v>
      </c>
      <c r="I11" s="10"/>
      <c r="J11" s="14">
        <v>0</v>
      </c>
      <c r="K11" s="19">
        <f t="shared" si="5"/>
        <v>16362656017</v>
      </c>
      <c r="L11" s="20">
        <f t="shared" si="3"/>
        <v>0</v>
      </c>
      <c r="M11" s="20">
        <f t="shared" si="4"/>
        <v>0</v>
      </c>
      <c r="N11" s="23" t="s">
        <v>91</v>
      </c>
    </row>
    <row r="12" spans="1:14" ht="60">
      <c r="A12" s="22" t="s">
        <v>58</v>
      </c>
      <c r="B12" s="12" t="s">
        <v>59</v>
      </c>
      <c r="C12" s="15">
        <v>98565353</v>
      </c>
      <c r="D12" s="16" t="s">
        <v>147</v>
      </c>
      <c r="E12" s="13">
        <v>45002</v>
      </c>
      <c r="F12" s="13" t="s">
        <v>60</v>
      </c>
      <c r="G12" s="17">
        <v>45291</v>
      </c>
      <c r="H12" s="18">
        <v>1328926550</v>
      </c>
      <c r="I12" s="10"/>
      <c r="J12" s="14">
        <f>129966163+110807163</f>
        <v>240773326</v>
      </c>
      <c r="K12" s="19">
        <f t="shared" si="5"/>
        <v>1088153224</v>
      </c>
      <c r="L12" s="20">
        <f t="shared" si="3"/>
        <v>0.18117880630799346</v>
      </c>
      <c r="M12" s="20">
        <f t="shared" si="4"/>
        <v>3.2825759855189415E-2</v>
      </c>
      <c r="N12" s="23" t="s">
        <v>92</v>
      </c>
    </row>
    <row r="13" spans="1:14" ht="72">
      <c r="A13" s="22" t="s">
        <v>50</v>
      </c>
      <c r="B13" s="12" t="s">
        <v>61</v>
      </c>
      <c r="C13" s="15">
        <v>1036599812</v>
      </c>
      <c r="D13" s="16" t="s">
        <v>17</v>
      </c>
      <c r="E13" s="13">
        <v>44996</v>
      </c>
      <c r="F13" s="13" t="s">
        <v>18</v>
      </c>
      <c r="G13" s="17">
        <v>45276</v>
      </c>
      <c r="H13" s="18">
        <v>27600000</v>
      </c>
      <c r="I13" s="10"/>
      <c r="J13" s="14">
        <f>2000000+3000000+3000000</f>
        <v>8000000</v>
      </c>
      <c r="K13" s="19">
        <f t="shared" si="5"/>
        <v>19600000</v>
      </c>
      <c r="L13" s="20">
        <f t="shared" si="3"/>
        <v>0.28985507246376813</v>
      </c>
      <c r="M13" s="20">
        <f t="shared" si="4"/>
        <v>8.4015963032976274E-2</v>
      </c>
      <c r="N13" s="23" t="s">
        <v>93</v>
      </c>
    </row>
    <row r="14" spans="1:14" ht="60">
      <c r="A14" s="22" t="s">
        <v>64</v>
      </c>
      <c r="B14" s="12" t="s">
        <v>65</v>
      </c>
      <c r="C14" s="15" t="s">
        <v>66</v>
      </c>
      <c r="D14" s="16" t="s">
        <v>148</v>
      </c>
      <c r="E14" s="13">
        <v>45002</v>
      </c>
      <c r="F14" s="13" t="s">
        <v>67</v>
      </c>
      <c r="G14" s="17">
        <v>45291</v>
      </c>
      <c r="H14" s="18">
        <v>995851500</v>
      </c>
      <c r="I14" s="10"/>
      <c r="J14" s="14">
        <f>41150200+82300400</f>
        <v>123450600</v>
      </c>
      <c r="K14" s="19">
        <f>H14-J14</f>
        <v>872400900</v>
      </c>
      <c r="L14" s="20">
        <f>J14/H14</f>
        <v>0.12396486825595986</v>
      </c>
      <c r="M14" s="20">
        <f>J14*L14/H14</f>
        <v>1.5367288561717483E-2</v>
      </c>
      <c r="N14" s="23" t="s">
        <v>94</v>
      </c>
    </row>
    <row r="15" spans="1:14" ht="60">
      <c r="A15" s="22" t="s">
        <v>62</v>
      </c>
      <c r="B15" s="12" t="s">
        <v>63</v>
      </c>
      <c r="C15" s="15">
        <v>43517263</v>
      </c>
      <c r="D15" s="16" t="s">
        <v>149</v>
      </c>
      <c r="E15" s="13">
        <v>45002</v>
      </c>
      <c r="F15" s="13" t="s">
        <v>67</v>
      </c>
      <c r="G15" s="17">
        <v>45276</v>
      </c>
      <c r="H15" s="18">
        <v>8654823881</v>
      </c>
      <c r="I15" s="10"/>
      <c r="J15" s="14">
        <f>590506342</f>
        <v>590506342</v>
      </c>
      <c r="K15" s="19">
        <f t="shared" si="5"/>
        <v>8064317539</v>
      </c>
      <c r="L15" s="20">
        <f t="shared" si="3"/>
        <v>6.8228579820826044E-2</v>
      </c>
      <c r="M15" s="20">
        <f t="shared" si="4"/>
        <v>4.6551391043668311E-3</v>
      </c>
      <c r="N15" s="23" t="s">
        <v>90</v>
      </c>
    </row>
    <row r="16" spans="1:14" ht="72">
      <c r="A16" s="22" t="s">
        <v>68</v>
      </c>
      <c r="B16" s="12" t="s">
        <v>69</v>
      </c>
      <c r="C16" s="15" t="s">
        <v>70</v>
      </c>
      <c r="D16" s="16" t="s">
        <v>71</v>
      </c>
      <c r="E16" s="13">
        <v>45016</v>
      </c>
      <c r="F16" s="13" t="s">
        <v>72</v>
      </c>
      <c r="G16" s="17">
        <v>45036</v>
      </c>
      <c r="H16" s="18">
        <v>38080000</v>
      </c>
      <c r="I16" s="10"/>
      <c r="J16" s="14">
        <f>38080000</f>
        <v>38080000</v>
      </c>
      <c r="K16" s="21">
        <f t="shared" si="5"/>
        <v>0</v>
      </c>
      <c r="L16" s="20">
        <f t="shared" si="3"/>
        <v>1</v>
      </c>
      <c r="M16" s="20">
        <f t="shared" si="4"/>
        <v>1</v>
      </c>
      <c r="N16" s="23" t="s">
        <v>95</v>
      </c>
    </row>
    <row r="17" spans="1:14" ht="108">
      <c r="A17" s="22" t="s">
        <v>73</v>
      </c>
      <c r="B17" s="12" t="s">
        <v>74</v>
      </c>
      <c r="C17" s="15" t="s">
        <v>75</v>
      </c>
      <c r="D17" s="16" t="s">
        <v>76</v>
      </c>
      <c r="E17" s="13">
        <v>45006</v>
      </c>
      <c r="F17" s="13" t="s">
        <v>21</v>
      </c>
      <c r="G17" s="17">
        <v>45036</v>
      </c>
      <c r="H17" s="18">
        <v>157465912</v>
      </c>
      <c r="I17" s="10"/>
      <c r="J17" s="14">
        <f>157465912</f>
        <v>157465912</v>
      </c>
      <c r="K17" s="21">
        <f t="shared" si="5"/>
        <v>0</v>
      </c>
      <c r="L17" s="20">
        <f t="shared" si="3"/>
        <v>1</v>
      </c>
      <c r="M17" s="20">
        <f t="shared" si="4"/>
        <v>1</v>
      </c>
      <c r="N17" s="23" t="s">
        <v>96</v>
      </c>
    </row>
    <row r="18" spans="1:14" ht="72">
      <c r="A18" s="22" t="s">
        <v>77</v>
      </c>
      <c r="B18" s="12" t="s">
        <v>78</v>
      </c>
      <c r="C18" s="15">
        <v>43221253</v>
      </c>
      <c r="D18" s="16" t="s">
        <v>79</v>
      </c>
      <c r="E18" s="13">
        <v>45009</v>
      </c>
      <c r="F18" s="13" t="s">
        <v>80</v>
      </c>
      <c r="G18" s="17">
        <v>45230</v>
      </c>
      <c r="H18" s="24">
        <v>36333333</v>
      </c>
      <c r="I18" s="10"/>
      <c r="J18" s="14">
        <f>1333333+5000000+5000000</f>
        <v>11333333</v>
      </c>
      <c r="K18" s="19">
        <f t="shared" si="5"/>
        <v>25000000</v>
      </c>
      <c r="L18" s="20">
        <f t="shared" si="3"/>
        <v>0.31192659919198717</v>
      </c>
      <c r="M18" s="20">
        <f t="shared" si="4"/>
        <v>9.7298203283478601E-2</v>
      </c>
      <c r="N18" s="23" t="s">
        <v>97</v>
      </c>
    </row>
    <row r="19" spans="1:14" ht="60">
      <c r="A19" s="22" t="s">
        <v>98</v>
      </c>
      <c r="B19" s="12" t="s">
        <v>99</v>
      </c>
      <c r="C19" s="15" t="s">
        <v>100</v>
      </c>
      <c r="D19" s="16" t="s">
        <v>101</v>
      </c>
      <c r="E19" s="13">
        <v>45033</v>
      </c>
      <c r="F19" s="13" t="s">
        <v>102</v>
      </c>
      <c r="G19" s="17">
        <v>45154</v>
      </c>
      <c r="H19" s="25">
        <v>1617244361</v>
      </c>
      <c r="I19" s="10"/>
      <c r="J19" s="14">
        <f>549863175</f>
        <v>549863175</v>
      </c>
      <c r="K19" s="19">
        <f t="shared" si="5"/>
        <v>1067381186</v>
      </c>
      <c r="L19" s="20">
        <f t="shared" si="3"/>
        <v>0.34000005704765601</v>
      </c>
      <c r="M19" s="20">
        <f t="shared" si="4"/>
        <v>0.11560003879240933</v>
      </c>
      <c r="N19" s="31" t="s">
        <v>193</v>
      </c>
    </row>
    <row r="20" spans="1:14" ht="48">
      <c r="A20" s="22" t="s">
        <v>229</v>
      </c>
      <c r="B20" s="12" t="s">
        <v>225</v>
      </c>
      <c r="C20" s="15" t="s">
        <v>226</v>
      </c>
      <c r="D20" s="16" t="s">
        <v>227</v>
      </c>
      <c r="E20" s="13">
        <v>45069</v>
      </c>
      <c r="F20" s="13" t="s">
        <v>143</v>
      </c>
      <c r="G20" s="17">
        <v>45252</v>
      </c>
      <c r="H20" s="25">
        <v>8414316</v>
      </c>
      <c r="I20" s="10"/>
      <c r="J20" s="14">
        <v>2804772</v>
      </c>
      <c r="K20" s="19">
        <f t="shared" si="5"/>
        <v>5609544</v>
      </c>
      <c r="L20" s="20">
        <f t="shared" si="3"/>
        <v>0.33333333333333331</v>
      </c>
      <c r="M20" s="20">
        <f t="shared" si="4"/>
        <v>0.1111111111111111</v>
      </c>
      <c r="N20" s="31" t="s">
        <v>228</v>
      </c>
    </row>
    <row r="21" spans="1:14" ht="84">
      <c r="A21" s="22" t="s">
        <v>103</v>
      </c>
      <c r="B21" s="12" t="s">
        <v>104</v>
      </c>
      <c r="C21" s="15" t="s">
        <v>105</v>
      </c>
      <c r="D21" s="16" t="s">
        <v>106</v>
      </c>
      <c r="E21" s="13">
        <v>45024</v>
      </c>
      <c r="F21" s="13" t="s">
        <v>19</v>
      </c>
      <c r="G21" s="17">
        <v>45390</v>
      </c>
      <c r="H21" s="25" t="s">
        <v>107</v>
      </c>
      <c r="I21" s="10"/>
      <c r="J21" s="14">
        <v>0</v>
      </c>
      <c r="K21" s="21">
        <v>0</v>
      </c>
      <c r="L21" s="20">
        <v>0</v>
      </c>
      <c r="M21" s="20">
        <v>0</v>
      </c>
      <c r="N21" s="31" t="s">
        <v>194</v>
      </c>
    </row>
    <row r="22" spans="1:14" ht="72">
      <c r="A22" s="22" t="s">
        <v>108</v>
      </c>
      <c r="B22" s="12" t="s">
        <v>109</v>
      </c>
      <c r="C22" s="15">
        <v>43517263</v>
      </c>
      <c r="D22" s="16" t="s">
        <v>110</v>
      </c>
      <c r="E22" s="13">
        <v>45029</v>
      </c>
      <c r="F22" s="13" t="s">
        <v>111</v>
      </c>
      <c r="G22" s="26">
        <v>45089</v>
      </c>
      <c r="H22" s="27">
        <v>187809599</v>
      </c>
      <c r="I22" s="10"/>
      <c r="J22" s="14">
        <v>0</v>
      </c>
      <c r="K22" s="19">
        <f t="shared" si="5"/>
        <v>187809599</v>
      </c>
      <c r="L22" s="20">
        <f t="shared" si="3"/>
        <v>0</v>
      </c>
      <c r="M22" s="20">
        <f t="shared" si="4"/>
        <v>0</v>
      </c>
      <c r="N22" s="31" t="s">
        <v>195</v>
      </c>
    </row>
    <row r="23" spans="1:14" ht="36">
      <c r="A23" s="22" t="s">
        <v>112</v>
      </c>
      <c r="B23" s="12" t="s">
        <v>113</v>
      </c>
      <c r="C23" s="15">
        <v>43517263</v>
      </c>
      <c r="D23" s="16" t="s">
        <v>114</v>
      </c>
      <c r="E23" s="13">
        <v>45029</v>
      </c>
      <c r="F23" s="13" t="s">
        <v>47</v>
      </c>
      <c r="G23" s="17">
        <v>45053</v>
      </c>
      <c r="H23" s="27">
        <v>98786927</v>
      </c>
      <c r="I23" s="10"/>
      <c r="J23" s="14">
        <f>39514771.1+59272156</f>
        <v>98786927.099999994</v>
      </c>
      <c r="K23" s="21">
        <v>0</v>
      </c>
      <c r="L23" s="20">
        <f t="shared" si="3"/>
        <v>1.0000000010122796</v>
      </c>
      <c r="M23" s="20">
        <f t="shared" si="4"/>
        <v>1.0000000020245592</v>
      </c>
      <c r="N23" s="31" t="s">
        <v>196</v>
      </c>
    </row>
    <row r="24" spans="1:14" ht="108">
      <c r="A24" s="22" t="s">
        <v>115</v>
      </c>
      <c r="B24" s="12" t="s">
        <v>125</v>
      </c>
      <c r="C24" s="15" t="s">
        <v>126</v>
      </c>
      <c r="D24" s="16" t="s">
        <v>127</v>
      </c>
      <c r="E24" s="13">
        <v>45034</v>
      </c>
      <c r="F24" s="13" t="s">
        <v>19</v>
      </c>
      <c r="G24" s="17">
        <v>45282</v>
      </c>
      <c r="H24" s="25">
        <v>254779000</v>
      </c>
      <c r="I24" s="10"/>
      <c r="J24" s="14">
        <f>24871000</f>
        <v>24871000</v>
      </c>
      <c r="K24" s="19">
        <f t="shared" si="5"/>
        <v>229908000</v>
      </c>
      <c r="L24" s="20">
        <f t="shared" si="3"/>
        <v>9.7617935544138251E-2</v>
      </c>
      <c r="M24" s="20">
        <f t="shared" si="4"/>
        <v>9.5292613398995293E-3</v>
      </c>
      <c r="N24" s="31" t="s">
        <v>197</v>
      </c>
    </row>
    <row r="25" spans="1:14" ht="60">
      <c r="A25" s="22" t="s">
        <v>116</v>
      </c>
      <c r="B25" s="12" t="s">
        <v>128</v>
      </c>
      <c r="C25" s="15" t="s">
        <v>129</v>
      </c>
      <c r="D25" s="16" t="s">
        <v>130</v>
      </c>
      <c r="E25" s="13">
        <v>45048</v>
      </c>
      <c r="F25" s="13" t="s">
        <v>131</v>
      </c>
      <c r="G25" s="17">
        <v>45170</v>
      </c>
      <c r="H25" s="25">
        <v>245943250</v>
      </c>
      <c r="I25" s="10"/>
      <c r="J25" s="14">
        <v>73786545</v>
      </c>
      <c r="K25" s="19">
        <f t="shared" si="5"/>
        <v>172156705</v>
      </c>
      <c r="L25" s="20">
        <f t="shared" si="3"/>
        <v>0.3000145155437281</v>
      </c>
      <c r="M25" s="20">
        <f t="shared" si="4"/>
        <v>9.0008709536937861E-2</v>
      </c>
      <c r="N25" s="31" t="s">
        <v>198</v>
      </c>
    </row>
    <row r="26" spans="1:14" ht="72">
      <c r="A26" s="22" t="s">
        <v>117</v>
      </c>
      <c r="B26" s="12" t="s">
        <v>132</v>
      </c>
      <c r="C26" s="15" t="s">
        <v>133</v>
      </c>
      <c r="D26" s="16" t="s">
        <v>134</v>
      </c>
      <c r="E26" s="13">
        <v>45051</v>
      </c>
      <c r="F26" s="13" t="s">
        <v>67</v>
      </c>
      <c r="G26" s="17">
        <v>45291</v>
      </c>
      <c r="H26" s="29">
        <v>2293146541</v>
      </c>
      <c r="I26" s="10"/>
      <c r="J26" s="14">
        <v>0</v>
      </c>
      <c r="K26" s="19">
        <f t="shared" si="5"/>
        <v>2293146541</v>
      </c>
      <c r="L26" s="20">
        <f t="shared" si="3"/>
        <v>0</v>
      </c>
      <c r="M26" s="20">
        <f t="shared" si="4"/>
        <v>0</v>
      </c>
      <c r="N26" s="31" t="s">
        <v>199</v>
      </c>
    </row>
    <row r="27" spans="1:14" ht="36">
      <c r="A27" s="22" t="s">
        <v>118</v>
      </c>
      <c r="B27" s="12" t="s">
        <v>135</v>
      </c>
      <c r="C27" s="15" t="s">
        <v>136</v>
      </c>
      <c r="D27" s="16" t="s">
        <v>137</v>
      </c>
      <c r="E27" s="13">
        <v>45064</v>
      </c>
      <c r="F27" s="13" t="s">
        <v>47</v>
      </c>
      <c r="G27" s="17">
        <v>45277</v>
      </c>
      <c r="H27" s="18">
        <v>1251874993</v>
      </c>
      <c r="I27" s="10"/>
      <c r="J27" s="30">
        <f>500749997</f>
        <v>500749997</v>
      </c>
      <c r="K27" s="19">
        <f t="shared" si="5"/>
        <v>751124996</v>
      </c>
      <c r="L27" s="20">
        <f t="shared" si="3"/>
        <v>0.39999999984023965</v>
      </c>
      <c r="M27" s="20">
        <f t="shared" si="4"/>
        <v>0.15999999987219171</v>
      </c>
      <c r="N27" s="31" t="s">
        <v>200</v>
      </c>
    </row>
    <row r="28" spans="1:14" ht="60">
      <c r="A28" s="22" t="s">
        <v>119</v>
      </c>
      <c r="B28" s="12" t="s">
        <v>138</v>
      </c>
      <c r="C28" s="15" t="s">
        <v>139</v>
      </c>
      <c r="D28" s="16" t="s">
        <v>140</v>
      </c>
      <c r="E28" s="13">
        <v>45061</v>
      </c>
      <c r="F28" s="13" t="s">
        <v>111</v>
      </c>
      <c r="G28" s="17">
        <v>45284</v>
      </c>
      <c r="H28" s="18">
        <v>1329207390</v>
      </c>
      <c r="I28" s="10"/>
      <c r="J28" s="14">
        <v>0</v>
      </c>
      <c r="K28" s="19">
        <f t="shared" si="5"/>
        <v>1329207390</v>
      </c>
      <c r="L28" s="20">
        <f t="shared" si="3"/>
        <v>0</v>
      </c>
      <c r="M28" s="20">
        <f t="shared" si="4"/>
        <v>0</v>
      </c>
      <c r="N28" s="31" t="s">
        <v>201</v>
      </c>
    </row>
    <row r="29" spans="1:14" ht="48">
      <c r="A29" s="22" t="s">
        <v>120</v>
      </c>
      <c r="B29" s="12" t="s">
        <v>141</v>
      </c>
      <c r="C29" s="15">
        <v>71577370</v>
      </c>
      <c r="D29" s="16" t="s">
        <v>142</v>
      </c>
      <c r="E29" s="13">
        <v>45075</v>
      </c>
      <c r="F29" s="13" t="s">
        <v>143</v>
      </c>
      <c r="G29" s="17">
        <v>45166</v>
      </c>
      <c r="H29" s="25">
        <v>418725053</v>
      </c>
      <c r="I29" s="10"/>
      <c r="J29" s="14">
        <f>167490021</f>
        <v>167490021</v>
      </c>
      <c r="K29" s="19">
        <f t="shared" si="5"/>
        <v>251235032</v>
      </c>
      <c r="L29" s="20">
        <f t="shared" si="3"/>
        <v>0.39999999952235959</v>
      </c>
      <c r="M29" s="20">
        <f t="shared" si="4"/>
        <v>0.15999999961788769</v>
      </c>
      <c r="N29" s="31" t="s">
        <v>202</v>
      </c>
    </row>
    <row r="30" spans="1:14" ht="48">
      <c r="A30" s="22" t="s">
        <v>121</v>
      </c>
      <c r="B30" s="12" t="s">
        <v>144</v>
      </c>
      <c r="C30" s="15" t="s">
        <v>24</v>
      </c>
      <c r="D30" s="16" t="s">
        <v>145</v>
      </c>
      <c r="E30" s="13">
        <v>45072</v>
      </c>
      <c r="F30" s="13" t="s">
        <v>25</v>
      </c>
      <c r="G30" s="28">
        <v>45147</v>
      </c>
      <c r="H30" s="25">
        <v>237060889</v>
      </c>
      <c r="I30" s="10"/>
      <c r="J30" s="14">
        <v>71189382</v>
      </c>
      <c r="K30" s="19">
        <f t="shared" si="5"/>
        <v>165871507</v>
      </c>
      <c r="L30" s="20">
        <f t="shared" si="3"/>
        <v>0.30029998748549364</v>
      </c>
      <c r="M30" s="20">
        <f t="shared" si="4"/>
        <v>9.018008248378763E-2</v>
      </c>
      <c r="N30" s="31" t="s">
        <v>203</v>
      </c>
    </row>
    <row r="31" spans="1:14" ht="60">
      <c r="A31" s="22" t="s">
        <v>122</v>
      </c>
      <c r="B31" s="12" t="s">
        <v>151</v>
      </c>
      <c r="C31" s="15" t="s">
        <v>136</v>
      </c>
      <c r="D31" s="16" t="s">
        <v>137</v>
      </c>
      <c r="E31" s="13">
        <v>45115</v>
      </c>
      <c r="F31" s="13" t="s">
        <v>47</v>
      </c>
      <c r="G31" s="17">
        <v>45291</v>
      </c>
      <c r="H31" s="25">
        <v>1493213666</v>
      </c>
      <c r="I31" s="10"/>
      <c r="J31" s="14">
        <f>447964100</f>
        <v>447964100</v>
      </c>
      <c r="K31" s="19">
        <f t="shared" si="5"/>
        <v>1045249566</v>
      </c>
      <c r="L31" s="20">
        <f t="shared" si="3"/>
        <v>0.30000000013393929</v>
      </c>
      <c r="M31" s="20">
        <f t="shared" si="4"/>
        <v>9.0000000080363587E-2</v>
      </c>
      <c r="N31" s="31" t="s">
        <v>204</v>
      </c>
    </row>
    <row r="32" spans="1:14" ht="120">
      <c r="A32" s="22" t="s">
        <v>205</v>
      </c>
      <c r="B32" s="12" t="s">
        <v>206</v>
      </c>
      <c r="C32" s="15" t="s">
        <v>207</v>
      </c>
      <c r="D32" s="16" t="s">
        <v>208</v>
      </c>
      <c r="E32" s="13">
        <v>45099</v>
      </c>
      <c r="F32" s="13" t="s">
        <v>19</v>
      </c>
      <c r="G32" s="17">
        <v>45291</v>
      </c>
      <c r="H32" s="25">
        <v>59000000</v>
      </c>
      <c r="I32" s="10"/>
      <c r="J32" s="14">
        <v>0</v>
      </c>
      <c r="K32" s="19">
        <f t="shared" si="5"/>
        <v>59000000</v>
      </c>
      <c r="L32" s="20">
        <f t="shared" si="3"/>
        <v>0</v>
      </c>
      <c r="M32" s="20">
        <f t="shared" si="4"/>
        <v>0</v>
      </c>
      <c r="N32" s="31" t="s">
        <v>209</v>
      </c>
    </row>
    <row r="33" spans="1:14" ht="72">
      <c r="A33" s="22" t="s">
        <v>123</v>
      </c>
      <c r="B33" s="12" t="s">
        <v>152</v>
      </c>
      <c r="C33" s="15" t="s">
        <v>126</v>
      </c>
      <c r="D33" s="16" t="s">
        <v>153</v>
      </c>
      <c r="E33" s="13">
        <v>45085</v>
      </c>
      <c r="F33" s="13" t="s">
        <v>21</v>
      </c>
      <c r="G33" s="17">
        <v>45099</v>
      </c>
      <c r="H33" s="25">
        <v>120000000</v>
      </c>
      <c r="I33" s="10"/>
      <c r="J33" s="14">
        <f>48000000+72000000</f>
        <v>120000000</v>
      </c>
      <c r="K33" s="21">
        <f t="shared" si="5"/>
        <v>0</v>
      </c>
      <c r="L33" s="20">
        <f t="shared" si="3"/>
        <v>1</v>
      </c>
      <c r="M33" s="20">
        <f t="shared" si="4"/>
        <v>1</v>
      </c>
      <c r="N33" s="31" t="s">
        <v>210</v>
      </c>
    </row>
    <row r="34" spans="1:14" ht="60">
      <c r="A34" s="22" t="s">
        <v>124</v>
      </c>
      <c r="B34" s="12" t="s">
        <v>154</v>
      </c>
      <c r="C34" s="15" t="s">
        <v>155</v>
      </c>
      <c r="D34" s="16" t="s">
        <v>156</v>
      </c>
      <c r="E34" s="13">
        <v>45106</v>
      </c>
      <c r="F34" s="13" t="s">
        <v>157</v>
      </c>
      <c r="G34" s="17">
        <v>45288</v>
      </c>
      <c r="H34" s="25">
        <v>9689523531</v>
      </c>
      <c r="I34" s="10"/>
      <c r="J34" s="14">
        <v>0</v>
      </c>
      <c r="K34" s="19">
        <f t="shared" si="5"/>
        <v>9689523531</v>
      </c>
      <c r="L34" s="20">
        <f t="shared" si="3"/>
        <v>0</v>
      </c>
      <c r="M34" s="20">
        <f t="shared" si="4"/>
        <v>0</v>
      </c>
      <c r="N34" s="31" t="s">
        <v>211</v>
      </c>
    </row>
    <row r="35" spans="1:14" ht="60">
      <c r="A35" s="22" t="s">
        <v>158</v>
      </c>
      <c r="B35" s="12" t="s">
        <v>159</v>
      </c>
      <c r="C35" s="15">
        <v>98639809</v>
      </c>
      <c r="D35" s="16" t="s">
        <v>160</v>
      </c>
      <c r="E35" s="13">
        <v>45106</v>
      </c>
      <c r="F35" s="13" t="s">
        <v>157</v>
      </c>
      <c r="G35" s="17">
        <v>45288</v>
      </c>
      <c r="H35" s="18">
        <v>1025207015</v>
      </c>
      <c r="I35" s="10"/>
      <c r="J35" s="14">
        <v>0</v>
      </c>
      <c r="K35" s="19">
        <f>H35-J35</f>
        <v>1025207015</v>
      </c>
      <c r="L35" s="20">
        <f t="shared" si="3"/>
        <v>0</v>
      </c>
      <c r="M35" s="20">
        <f t="shared" si="4"/>
        <v>0</v>
      </c>
      <c r="N35" s="31" t="s">
        <v>212</v>
      </c>
    </row>
    <row r="36" spans="1:14" ht="72">
      <c r="A36" s="22" t="s">
        <v>161</v>
      </c>
      <c r="B36" s="12" t="s">
        <v>169</v>
      </c>
      <c r="C36" s="15" t="s">
        <v>170</v>
      </c>
      <c r="D36" s="16" t="s">
        <v>171</v>
      </c>
      <c r="E36" s="13">
        <v>45106</v>
      </c>
      <c r="F36" s="13" t="s">
        <v>157</v>
      </c>
      <c r="G36" s="17">
        <v>45288</v>
      </c>
      <c r="H36" s="18">
        <v>1052826915</v>
      </c>
      <c r="I36" s="10"/>
      <c r="J36" s="14">
        <v>0</v>
      </c>
      <c r="K36" s="19">
        <f t="shared" si="5"/>
        <v>1052826915</v>
      </c>
      <c r="L36" s="20">
        <f t="shared" si="3"/>
        <v>0</v>
      </c>
      <c r="M36" s="20">
        <f t="shared" si="4"/>
        <v>0</v>
      </c>
      <c r="N36" s="31" t="s">
        <v>213</v>
      </c>
    </row>
    <row r="37" spans="1:14" ht="96">
      <c r="A37" s="22" t="s">
        <v>162</v>
      </c>
      <c r="B37" s="12" t="s">
        <v>172</v>
      </c>
      <c r="C37" s="15" t="s">
        <v>173</v>
      </c>
      <c r="D37" s="16" t="s">
        <v>174</v>
      </c>
      <c r="E37" s="13">
        <v>45104</v>
      </c>
      <c r="F37" s="13" t="s">
        <v>18</v>
      </c>
      <c r="G37" s="17">
        <v>45286</v>
      </c>
      <c r="H37" s="25">
        <v>6445657</v>
      </c>
      <c r="I37" s="10"/>
      <c r="J37" s="14">
        <v>0</v>
      </c>
      <c r="K37" s="19">
        <f t="shared" si="5"/>
        <v>6445657</v>
      </c>
      <c r="L37" s="20">
        <f t="shared" si="3"/>
        <v>0</v>
      </c>
      <c r="M37" s="20">
        <f t="shared" si="4"/>
        <v>0</v>
      </c>
      <c r="N37" s="31" t="s">
        <v>214</v>
      </c>
    </row>
    <row r="38" spans="1:14" ht="72">
      <c r="A38" s="22" t="s">
        <v>163</v>
      </c>
      <c r="B38" s="12" t="s">
        <v>37</v>
      </c>
      <c r="C38" s="15">
        <v>1036680228</v>
      </c>
      <c r="D38" s="16" t="s">
        <v>175</v>
      </c>
      <c r="E38" s="13">
        <v>45104</v>
      </c>
      <c r="F38" s="13" t="s">
        <v>48</v>
      </c>
      <c r="G38" s="17">
        <v>45275</v>
      </c>
      <c r="H38" s="25">
        <v>22533327</v>
      </c>
      <c r="I38" s="10"/>
      <c r="J38" s="14">
        <f>533332</f>
        <v>533332</v>
      </c>
      <c r="K38" s="19">
        <f t="shared" si="5"/>
        <v>21999995</v>
      </c>
      <c r="L38" s="20">
        <f t="shared" si="3"/>
        <v>2.3668586534070179E-2</v>
      </c>
      <c r="M38" s="20">
        <f t="shared" si="4"/>
        <v>5.6020198852076825E-4</v>
      </c>
      <c r="N38" s="31" t="s">
        <v>215</v>
      </c>
    </row>
    <row r="39" spans="1:14" ht="60">
      <c r="A39" s="22" t="s">
        <v>164</v>
      </c>
      <c r="B39" s="12" t="s">
        <v>176</v>
      </c>
      <c r="C39" s="15" t="s">
        <v>177</v>
      </c>
      <c r="D39" s="16" t="s">
        <v>178</v>
      </c>
      <c r="E39" s="13">
        <v>45106</v>
      </c>
      <c r="F39" s="13" t="s">
        <v>157</v>
      </c>
      <c r="G39" s="17">
        <v>45288</v>
      </c>
      <c r="H39" s="25">
        <v>10082783688</v>
      </c>
      <c r="I39" s="10"/>
      <c r="J39" s="14">
        <v>0</v>
      </c>
      <c r="K39" s="19">
        <f t="shared" si="5"/>
        <v>10082783688</v>
      </c>
      <c r="L39" s="20">
        <f t="shared" si="3"/>
        <v>0</v>
      </c>
      <c r="M39" s="20">
        <f t="shared" si="4"/>
        <v>0</v>
      </c>
      <c r="N39" s="31" t="s">
        <v>216</v>
      </c>
    </row>
    <row r="40" spans="1:14" ht="24">
      <c r="A40" s="22" t="s">
        <v>165</v>
      </c>
      <c r="B40" s="12" t="s">
        <v>179</v>
      </c>
      <c r="C40" s="15" t="s">
        <v>180</v>
      </c>
      <c r="D40" s="16" t="s">
        <v>181</v>
      </c>
      <c r="E40" s="13">
        <v>45119</v>
      </c>
      <c r="F40" s="13" t="s">
        <v>182</v>
      </c>
      <c r="G40" s="17">
        <v>45291</v>
      </c>
      <c r="H40" s="18">
        <v>3999792728</v>
      </c>
      <c r="I40" s="10"/>
      <c r="J40" s="14">
        <v>0</v>
      </c>
      <c r="K40" s="19">
        <f t="shared" si="5"/>
        <v>3999792728</v>
      </c>
      <c r="L40" s="20">
        <f t="shared" si="3"/>
        <v>0</v>
      </c>
      <c r="M40" s="20">
        <f t="shared" si="4"/>
        <v>0</v>
      </c>
      <c r="N40" s="31" t="s">
        <v>217</v>
      </c>
    </row>
    <row r="41" spans="1:14" ht="36">
      <c r="A41" s="22" t="s">
        <v>230</v>
      </c>
      <c r="B41" s="12" t="s">
        <v>221</v>
      </c>
      <c r="C41" s="15" t="s">
        <v>222</v>
      </c>
      <c r="D41" s="16" t="s">
        <v>223</v>
      </c>
      <c r="E41" s="13">
        <v>45114</v>
      </c>
      <c r="F41" s="13" t="s">
        <v>21</v>
      </c>
      <c r="G41" s="17">
        <v>45118</v>
      </c>
      <c r="H41" s="18">
        <v>1000000</v>
      </c>
      <c r="I41" s="10"/>
      <c r="J41" s="14">
        <v>0</v>
      </c>
      <c r="K41" s="19">
        <f t="shared" si="5"/>
        <v>1000000</v>
      </c>
      <c r="L41" s="20">
        <f t="shared" si="3"/>
        <v>0</v>
      </c>
      <c r="M41" s="20">
        <f t="shared" si="4"/>
        <v>0</v>
      </c>
      <c r="N41" s="31" t="s">
        <v>224</v>
      </c>
    </row>
    <row r="42" spans="1:14" ht="60">
      <c r="A42" s="22" t="s">
        <v>166</v>
      </c>
      <c r="B42" s="12" t="s">
        <v>183</v>
      </c>
      <c r="C42" s="15" t="s">
        <v>184</v>
      </c>
      <c r="D42" s="16" t="s">
        <v>185</v>
      </c>
      <c r="E42" s="13">
        <v>45117</v>
      </c>
      <c r="F42" s="13" t="s">
        <v>186</v>
      </c>
      <c r="G42" s="17">
        <v>45291</v>
      </c>
      <c r="H42" s="25">
        <v>174000000</v>
      </c>
      <c r="I42" s="10"/>
      <c r="J42" s="14">
        <v>0</v>
      </c>
      <c r="K42" s="19">
        <f t="shared" si="5"/>
        <v>174000000</v>
      </c>
      <c r="L42" s="20">
        <f t="shared" si="3"/>
        <v>0</v>
      </c>
      <c r="M42" s="20">
        <f t="shared" si="4"/>
        <v>0</v>
      </c>
      <c r="N42" s="31" t="s">
        <v>218</v>
      </c>
    </row>
    <row r="43" spans="1:14" ht="48">
      <c r="A43" s="22" t="s">
        <v>167</v>
      </c>
      <c r="B43" s="12" t="s">
        <v>187</v>
      </c>
      <c r="C43" s="15" t="s">
        <v>188</v>
      </c>
      <c r="D43" s="16" t="s">
        <v>189</v>
      </c>
      <c r="E43" s="13">
        <v>45121</v>
      </c>
      <c r="F43" s="13" t="s">
        <v>182</v>
      </c>
      <c r="G43" s="17">
        <v>45277</v>
      </c>
      <c r="H43" s="18">
        <v>2315818590</v>
      </c>
      <c r="I43" s="10"/>
      <c r="J43" s="14">
        <v>0</v>
      </c>
      <c r="K43" s="19">
        <f t="shared" si="5"/>
        <v>2315818590</v>
      </c>
      <c r="L43" s="20">
        <f t="shared" si="3"/>
        <v>0</v>
      </c>
      <c r="M43" s="20">
        <f t="shared" si="4"/>
        <v>0</v>
      </c>
      <c r="N43" s="31" t="s">
        <v>219</v>
      </c>
    </row>
    <row r="44" spans="1:14" ht="60">
      <c r="A44" s="22" t="s">
        <v>168</v>
      </c>
      <c r="B44" s="12" t="s">
        <v>190</v>
      </c>
      <c r="C44" s="15" t="s">
        <v>191</v>
      </c>
      <c r="D44" s="16" t="s">
        <v>192</v>
      </c>
      <c r="E44" s="13">
        <v>45121</v>
      </c>
      <c r="F44" s="13" t="s">
        <v>182</v>
      </c>
      <c r="G44" s="17">
        <v>45288</v>
      </c>
      <c r="H44" s="24">
        <v>534916900</v>
      </c>
      <c r="I44" s="10"/>
      <c r="J44" s="14">
        <v>0</v>
      </c>
      <c r="K44" s="19">
        <f t="shared" si="5"/>
        <v>534916900</v>
      </c>
      <c r="L44" s="20">
        <f t="shared" si="3"/>
        <v>0</v>
      </c>
      <c r="M44" s="20">
        <f t="shared" si="4"/>
        <v>0</v>
      </c>
      <c r="N44" s="31" t="s">
        <v>220</v>
      </c>
    </row>
  </sheetData>
  <phoneticPr fontId="11" type="noConversion"/>
  <hyperlinks>
    <hyperlink ref="N2" r:id="rId1" xr:uid="{5EC2413F-4979-416D-8771-41FD9DFA7C2A}"/>
    <hyperlink ref="N3" r:id="rId2" xr:uid="{D1E410E2-DDEB-4B83-8229-433369AD2F0E}"/>
    <hyperlink ref="N4" r:id="rId3" xr:uid="{C632CD68-071D-4233-A6C1-0580D265A7DB}"/>
    <hyperlink ref="N6" r:id="rId4" xr:uid="{B29C7209-8774-4A23-960B-7D42CE8E7C70}"/>
    <hyperlink ref="N5" r:id="rId5" xr:uid="{1AFEB260-0D6C-42FF-B4E5-2699CE6EA9D6}"/>
    <hyperlink ref="N7" r:id="rId6" xr:uid="{2241D276-3D40-4B32-BDE5-3A8B3091DF5A}"/>
    <hyperlink ref="N8" r:id="rId7" xr:uid="{E00D5BFD-10A8-4610-AA27-840DA026CC3E}"/>
    <hyperlink ref="N9" r:id="rId8" xr:uid="{D16EDC12-9188-48D6-A89B-6F6EB0E10E7A}"/>
    <hyperlink ref="N10" r:id="rId9" xr:uid="{D45B4DDF-EC67-4417-8747-07F6CF8C279C}"/>
    <hyperlink ref="N11" r:id="rId10" xr:uid="{4F45A6E7-B098-4AF9-B899-57ACEF4E7166}"/>
    <hyperlink ref="N15" r:id="rId11" xr:uid="{4D4DAA7E-65FE-4B3D-B320-4353C9D3C173}"/>
    <hyperlink ref="N12" r:id="rId12" xr:uid="{504C3928-3A98-414E-B37A-70C1048833BC}"/>
    <hyperlink ref="N13" r:id="rId13" xr:uid="{A239B26E-3EBA-457E-8B07-4B541F409826}"/>
    <hyperlink ref="N14" r:id="rId14" xr:uid="{0AB1B3AE-C094-4BEC-9788-2A15B8154A49}"/>
    <hyperlink ref="N16" r:id="rId15" xr:uid="{13E23B69-75C2-479A-9D36-AD6679F3818B}"/>
    <hyperlink ref="N17" r:id="rId16" xr:uid="{1ADE08A1-14E4-4A76-9E0A-DD45209845F8}"/>
    <hyperlink ref="N18" r:id="rId17" xr:uid="{77A88998-D615-4356-8087-338715D76E64}"/>
    <hyperlink ref="N37" r:id="rId18" xr:uid="{904CE9C7-4B5F-424A-A6BA-5C2A92166FCE}"/>
    <hyperlink ref="N36" r:id="rId19" xr:uid="{88351763-6A8F-4D6F-939E-A228333529B6}"/>
  </hyperlinks>
  <pageMargins left="0.7" right="0.7" top="0.75" bottom="0.75" header="0.3" footer="0.3"/>
  <pageSetup orientation="portrait" r:id="rId20"/>
  <legacy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SEGUNDO TRIMESTRE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Estefanía Sánchez Zapata</dc:creator>
  <cp:lastModifiedBy>Estefanía Sánchez Zapata</cp:lastModifiedBy>
  <dcterms:created xsi:type="dcterms:W3CDTF">2020-10-07T18:32:48Z</dcterms:created>
  <dcterms:modified xsi:type="dcterms:W3CDTF">2023-07-26T19:39:34Z</dcterms:modified>
</cp:coreProperties>
</file>