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92.168.30.1\Publica\Oficina Juridica\GOBIERNO EN LÍNEA - DIRECCIÓN JURIDICA\2022\"/>
    </mc:Choice>
  </mc:AlternateContent>
  <xr:revisionPtr revIDLastSave="0" documentId="13_ncr:1_{F4EADA67-C589-48E3-B25E-0D1F8CA0FA4A}" xr6:coauthVersionLast="47" xr6:coauthVersionMax="47" xr10:uidLastSave="{00000000-0000-0000-0000-000000000000}"/>
  <bookViews>
    <workbookView xWindow="8745" yWindow="195" windowWidth="20955" windowHeight="15180" xr2:uid="{00000000-000D-0000-FFFF-FFFF00000000}"/>
  </bookViews>
  <sheets>
    <sheet name="TERCER TRIMESTRE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 i="1" l="1"/>
  <c r="K34" i="1"/>
  <c r="J34" i="1"/>
  <c r="L34" i="1" s="1"/>
  <c r="M34" i="1" s="1"/>
  <c r="M33" i="1"/>
  <c r="L33" i="1"/>
  <c r="K33" i="1"/>
  <c r="J33" i="1"/>
  <c r="K32" i="1"/>
  <c r="J32" i="1"/>
  <c r="M31" i="1"/>
  <c r="L31" i="1"/>
  <c r="K31" i="1"/>
  <c r="J31" i="1"/>
  <c r="J28" i="1"/>
  <c r="J27" i="1"/>
  <c r="K27" i="1"/>
  <c r="J26" i="1"/>
  <c r="L26" i="1" s="1"/>
  <c r="J25" i="1"/>
  <c r="J24" i="1"/>
  <c r="J22" i="1"/>
  <c r="J21" i="1"/>
  <c r="J18" i="1"/>
  <c r="J17" i="1"/>
  <c r="J16" i="1"/>
  <c r="J15" i="1"/>
  <c r="J14" i="1"/>
  <c r="J12" i="1"/>
  <c r="L12" i="1"/>
  <c r="M12" i="1" s="1"/>
  <c r="J11" i="1"/>
  <c r="J8" i="1"/>
  <c r="J6" i="1"/>
  <c r="J5" i="1"/>
  <c r="J4" i="1"/>
  <c r="J3" i="1"/>
  <c r="J2" i="1"/>
  <c r="K2" i="1"/>
  <c r="K46" i="1"/>
  <c r="L46" i="1"/>
  <c r="M46" i="1"/>
  <c r="L44" i="1"/>
  <c r="M44" i="1" s="1"/>
  <c r="L45" i="1"/>
  <c r="M45" i="1" s="1"/>
  <c r="L47" i="1"/>
  <c r="M47" i="1" s="1"/>
  <c r="L48" i="1"/>
  <c r="M48" i="1" s="1"/>
  <c r="K44" i="1"/>
  <c r="K45" i="1"/>
  <c r="K47" i="1"/>
  <c r="K48" i="1"/>
  <c r="M29" i="1"/>
  <c r="L29" i="1"/>
  <c r="I29" i="1"/>
  <c r="K29" i="1" s="1"/>
  <c r="K21" i="1"/>
  <c r="J7" i="1"/>
  <c r="K42" i="1"/>
  <c r="K36" i="1"/>
  <c r="K37" i="1"/>
  <c r="K38" i="1"/>
  <c r="K39" i="1"/>
  <c r="K40" i="1"/>
  <c r="K43" i="1"/>
  <c r="L43" i="1"/>
  <c r="M42" i="1"/>
  <c r="L42" i="1"/>
  <c r="L39" i="1"/>
  <c r="M39" i="1" s="1"/>
  <c r="L40" i="1"/>
  <c r="M40" i="1" s="1"/>
  <c r="L38" i="1"/>
  <c r="M38" i="1" s="1"/>
  <c r="L37" i="1"/>
  <c r="M37" i="1" s="1"/>
  <c r="L36" i="1"/>
  <c r="M36" i="1" s="1"/>
  <c r="J35" i="1"/>
  <c r="K26" i="1" l="1"/>
  <c r="M26" i="1"/>
  <c r="K41" i="1"/>
  <c r="L41" i="1"/>
  <c r="M41" i="1" s="1"/>
  <c r="K35" i="1"/>
  <c r="L35" i="1"/>
  <c r="M35" i="1" s="1"/>
  <c r="L2" i="1"/>
  <c r="M2" i="1" s="1"/>
  <c r="M43" i="1"/>
  <c r="J30" i="1"/>
  <c r="K16" i="1"/>
  <c r="L16" i="1"/>
  <c r="M16" i="1" s="1"/>
  <c r="L32" i="1"/>
  <c r="M32" i="1" s="1"/>
  <c r="L27" i="1"/>
  <c r="M27" i="1" s="1"/>
  <c r="L28" i="1"/>
  <c r="M28" i="1" s="1"/>
  <c r="K28" i="1"/>
  <c r="L18" i="1"/>
  <c r="K15" i="1"/>
  <c r="L14" i="1"/>
  <c r="K11" i="1"/>
  <c r="K6" i="1"/>
  <c r="L5" i="1"/>
  <c r="L4" i="1"/>
  <c r="M4" i="1" s="1"/>
  <c r="L25" i="1"/>
  <c r="M25" i="1" s="1"/>
  <c r="K22" i="1"/>
  <c r="J23" i="1"/>
  <c r="L23" i="1"/>
  <c r="M23" i="1" s="1"/>
  <c r="L21" i="1"/>
  <c r="M21" i="1" s="1"/>
  <c r="K17" i="1"/>
  <c r="J13" i="1"/>
  <c r="L13" i="1" s="1"/>
  <c r="M13" i="1" s="1"/>
  <c r="K12" i="1"/>
  <c r="L3" i="1"/>
  <c r="M3" i="1" s="1"/>
  <c r="L24" i="1"/>
  <c r="M24" i="1" s="1"/>
  <c r="J20" i="1"/>
  <c r="J19" i="1"/>
  <c r="K19" i="1" s="1"/>
  <c r="K13" i="1" l="1"/>
  <c r="L30" i="1"/>
  <c r="M30" i="1" s="1"/>
  <c r="K30" i="1"/>
  <c r="K23" i="1"/>
  <c r="L22" i="1"/>
  <c r="M22" i="1" s="1"/>
  <c r="L17" i="1"/>
  <c r="M17" i="1" s="1"/>
  <c r="L15" i="1"/>
  <c r="M15" i="1" s="1"/>
  <c r="K14" i="1"/>
  <c r="M14" i="1"/>
  <c r="L6" i="1"/>
  <c r="M6" i="1" s="1"/>
  <c r="K3" i="1"/>
  <c r="M5" i="1"/>
  <c r="K7" i="1"/>
  <c r="K8" i="1"/>
  <c r="K4" i="1"/>
  <c r="L7" i="1"/>
  <c r="M7" i="1" s="1"/>
  <c r="L8" i="1"/>
  <c r="M8" i="1" s="1"/>
  <c r="L19" i="1"/>
  <c r="M19" i="1" s="1"/>
  <c r="L11" i="1"/>
  <c r="M11" i="1" s="1"/>
  <c r="K5" i="1"/>
  <c r="M18" i="1"/>
  <c r="L20" i="1"/>
  <c r="M20" i="1" s="1"/>
  <c r="K18" i="1"/>
  <c r="K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tc={FD44C240-F285-42DC-BAB9-6F003182E9E7}</author>
    <author>tc={D85A89D0-158F-4A04-849B-9597CB8BC1F1}</author>
    <author>tc={F3A23F8B-FEDE-4A07-94FA-B029D72FB5E3}</author>
    <author>tc={EEB03F95-E945-4636-894C-B529B1F25EFC}</author>
    <author>tc={93086438-C667-4603-BDF0-3D834CE0FFFA}</author>
    <author>tc={DB7D43E0-7F5C-4AB9-AE4E-2B8F23D2D3A4}</author>
    <author>tc={D23732A6-7370-4D24-A543-B27F911CD3BB}</author>
    <author>tc={0844A747-D307-4EE2-9B72-E5B6085A68A7}</author>
    <author>tc={A6765D77-281C-4B02-A17C-313090DE059B}</author>
    <author>tc={B4959BDD-0394-4D99-B251-8B83F85B584F}</author>
  </authors>
  <commentList>
    <comment ref="J9" authorId="0" shapeId="0" xr:uid="{FD44C240-F285-42DC-BAB9-6F003182E9E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anticipo por valor de $ 10.400.117.262</t>
      </text>
    </comment>
    <comment ref="J10" authorId="1" shapeId="0" xr:uid="{D85A89D0-158F-4A04-849B-9597CB8BC1F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anticipo por valor de $298.994.083</t>
      </text>
    </comment>
    <comment ref="J12" authorId="2" shapeId="0" xr:uid="{F3A23F8B-FEDE-4A07-94FA-B029D72FB5E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por concepto de anticipo el valor de $176.642.250</t>
      </text>
    </comment>
    <comment ref="J26" authorId="3" shapeId="0" xr:uid="{EEB03F95-E945-4636-894C-B529B1F25EF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$416.411.427 por concepto de ANTICIPO</t>
      </text>
    </comment>
    <comment ref="J28" authorId="4" shapeId="0" xr:uid="{93086438-C667-4603-BDF0-3D834CE0FFF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por concepto de ANTICIPO el valor de $2.167.127.640</t>
      </text>
    </comment>
    <comment ref="I29" authorId="5" shapeId="0" xr:uid="{DB7D43E0-7F5C-4AB9-AE4E-2B8F23D2D3A4}">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2 en valor: $10.922.068</t>
      </text>
    </comment>
    <comment ref="J29" authorId="6" shapeId="0" xr:uid="{D23732A6-7370-4D24-A543-B27F911CD3B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$698.331.624 por concepto de ANTICIPO</t>
      </text>
    </comment>
    <comment ref="J31" authorId="7" shapeId="0" xr:uid="{0844A747-D307-4EE2-9B72-E5B6085A68A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$122.520.365 por concepto de ANTICIPO</t>
      </text>
    </comment>
    <comment ref="J37" authorId="8" shapeId="0" xr:uid="{A6765D77-281C-4B02-A17C-313090DE059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$2.274.603.411 por concepto de ANTICIPO</t>
      </text>
    </comment>
    <comment ref="J39" authorId="9" shapeId="0" xr:uid="{B4959BDD-0394-4D99-B251-8B83F85B584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desembolsó la suma de $2.752.651.649 por concepto de ANTICIPO</t>
      </text>
    </comment>
  </commentList>
</comments>
</file>

<file path=xl/sharedStrings.xml><?xml version="1.0" encoding="utf-8"?>
<sst xmlns="http://schemas.openxmlformats.org/spreadsheetml/2006/main" count="280" uniqueCount="252">
  <si>
    <t xml:space="preserve">Contrato </t>
  </si>
  <si>
    <t>Objeto</t>
  </si>
  <si>
    <t>NIT</t>
  </si>
  <si>
    <t>Contratista</t>
  </si>
  <si>
    <t>Fecha 
Inicio</t>
  </si>
  <si>
    <t>Supervisor</t>
  </si>
  <si>
    <t xml:space="preserve">Fecha
 Term </t>
  </si>
  <si>
    <t>Valor
Inicial</t>
  </si>
  <si>
    <t>Adición</t>
  </si>
  <si>
    <t>Vlr 
Ejecutado</t>
  </si>
  <si>
    <t>Vlr 
pendiente por ejecutar</t>
  </si>
  <si>
    <t>% Ejecucion Presupuestal</t>
  </si>
  <si>
    <t>DIANA ARBOLEDA</t>
  </si>
  <si>
    <t>LOURDES FDA. MUÑOZ AGUIRRE</t>
  </si>
  <si>
    <t>901.360.032-8</t>
  </si>
  <si>
    <t>901.144.915-0</t>
  </si>
  <si>
    <t>CODWEB S.A.S</t>
  </si>
  <si>
    <t>LUZ ANGELA RUIZ NOREÑA</t>
  </si>
  <si>
    <t xml:space="preserve">MAURICIO ALEXANDER BLANDON VILLEGAS </t>
  </si>
  <si>
    <t>Publicaciòn</t>
  </si>
  <si>
    <t>Estado de Avance</t>
  </si>
  <si>
    <t>CARLOS ADOLFO MUÑOZ LONDOÑO</t>
  </si>
  <si>
    <t>ISSYS ZAPATA MUÑOZ</t>
  </si>
  <si>
    <t>ERICA VIVIANA BEDOYA VILLADA</t>
  </si>
  <si>
    <t>MONICA MARIA DAVILA MURIEL</t>
  </si>
  <si>
    <t>001-2022</t>
  </si>
  <si>
    <t>002-2022</t>
  </si>
  <si>
    <t>003-2022</t>
  </si>
  <si>
    <t>004-2022</t>
  </si>
  <si>
    <t>005-2022</t>
  </si>
  <si>
    <t>006-2022</t>
  </si>
  <si>
    <t>007-2022</t>
  </si>
  <si>
    <t>008-2022</t>
  </si>
  <si>
    <t>009-2022</t>
  </si>
  <si>
    <t>010-2022</t>
  </si>
  <si>
    <t>011-2022</t>
  </si>
  <si>
    <t>012-2022</t>
  </si>
  <si>
    <t>013-2022</t>
  </si>
  <si>
    <t>014-2022</t>
  </si>
  <si>
    <t>015-2022</t>
  </si>
  <si>
    <t>016-2022</t>
  </si>
  <si>
    <t>017-2022</t>
  </si>
  <si>
    <t>018-2022</t>
  </si>
  <si>
    <t>019-2022</t>
  </si>
  <si>
    <t>020-2022</t>
  </si>
  <si>
    <t>INTERVENTORIA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</si>
  <si>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900.931.554-8</t>
  </si>
  <si>
    <t>INGEOVIAS ESPECIALISTA S.A.S</t>
  </si>
  <si>
    <t>ADRIANA ZOBEIDA BUITAGO MESA</t>
  </si>
  <si>
    <t>PAULA ANDREA TAMAYO QUINTERO</t>
  </si>
  <si>
    <t>PRESTACION DE SERVICIOS PROFESIONALES DE ABOGADA BRINDANDO SOPORTE Y ACOMPAÑAMIENTO EN LAS DIFERENTES ACTUACIONES CONTRACTUALES (EN TODAS LAS ETAPAS) DE LA DIRECCIÓN JURÍDICA DE LA AGENCIA DE DESARROLLO LOCAL DE ITAGÜÍ - ADELI.</t>
  </si>
  <si>
    <t xml:space="preserve">PRESTACION DE SERVICIOS PROFESIONALES EN EL APOYO A LA PLANEACION, EJECUCIÓN Y SEGUIMIENTO A LAS ACTIVIDADES DE IMPLEMENTACIÓN Y FORTALECIMIENTO DE LA GESTION AL INTERIOR DE LA AGENCIA DE DESARROLLO LOCAL DE ITAGÜÍ - ADELI. </t>
  </si>
  <si>
    <t>DIANA VANESSA CALLE SOTO</t>
  </si>
  <si>
    <t>PRESTACION DE SERVICIOS PROFESIONALES PARA APOYAR EL ÁREA DE TESORERÍA Y DIRECCIÓN JURÍDICA, Y DEMÁS ACTIVIDADES QUE PERMITAN FORTALECER LA GESTION ADMINISTRATIVA Y DE FUNCIONAMIENTO DE LA EMPRESA INDUSTRIAL Y COMERCIAL DEL ESTADO - ADELI.</t>
  </si>
  <si>
    <t>LILIANA MARIA OROZCO RODRIGUEZ</t>
  </si>
  <si>
    <t xml:space="preserve">PRESTACION DE SERVICIOS DE APOYO A LA GESTION EN EL DESARROLLO DE ACTIVIDADES DE GESTION DOCUMENTAL DE LA EMPRESA INDUCTRIAL Y COMERCIAL DEL ESTADO - ADELI. </t>
  </si>
  <si>
    <t xml:space="preserve">PRESTACIÓN DE SERVICIOS PROFESIONALES PARA BRINDAR ACOMPAÑAMIENTO Y APOYO JURÍDICO A LAS DIFERENTES ÁREAS DE LA AGENCIA DE DESARROLLO LOCAL DE ITAGUI- ADELI. </t>
  </si>
  <si>
    <t>JOHANA CRISITINA HERNANDEZ</t>
  </si>
  <si>
    <t>LUIS ALEXANDER SEPULVEDA</t>
  </si>
  <si>
    <t>PRESTACION DE SERVICIOS PROFESIONALES PARA APOYAR A LA DIRECCIÓN ADMINISTRATIVA Y FINANCIERA EN EL AREA DE TALENTO HUMANO Y GESTION DE LA CALIDAD, Y DEMAS ACTIVIDADES QUE PERMITAN  FORTALECER  LA GESTION ADMINISTRATIVA Y DE FUNCIONAMIENTO DE LA EMPRESA INDUSTRIAL Y COMERCIAL DEL ESTADO - ADELI</t>
  </si>
  <si>
    <t>SANDRA MILENA GIRALDO AVENDAÑO</t>
  </si>
  <si>
    <t>DIANA PATRICIA ARBOLEDA</t>
  </si>
  <si>
    <t>MEJORAMIENTOS DEL ENTORNO URBANISTICO EN EL CORREDOR METROPOLITANO DEL MUNICIPIO DE ITAGUI</t>
  </si>
  <si>
    <t>901.557.208-4</t>
  </si>
  <si>
    <r>
      <rPr>
        <sz val="9"/>
        <rFont val="Calibri"/>
        <family val="2"/>
        <scheme val="minor"/>
      </rPr>
      <t>CONSORCIO METROPOLITANO</t>
    </r>
    <r>
      <rPr>
        <sz val="9"/>
        <color rgb="FFFF0000"/>
        <rFont val="Calibri"/>
        <family val="2"/>
        <scheme val="minor"/>
      </rPr>
      <t xml:space="preserve"> (INV. PUBLICA N° 020 - 2021)</t>
    </r>
  </si>
  <si>
    <t>GLORIA PATRICIA MARIN MEJIA</t>
  </si>
  <si>
    <t>INTERVENTORIA TECNICA, ADMINISTRATIVA, FINANCIERA Y AMBIENTAL PARA EL MEJORAMIENTOS DEL ENTORNO URBANISTICO EN EL CORREDOR METROPOLITANO DEL MUNICIPIO DE ITAGUI</t>
  </si>
  <si>
    <t>901.551.581-1</t>
  </si>
  <si>
    <r>
      <rPr>
        <sz val="9"/>
        <color theme="1"/>
        <rFont val="Calibri"/>
        <family val="2"/>
        <scheme val="minor"/>
      </rPr>
      <t>CONSORCIO INTERVENTORIA CORREDOR METROPOLITANO DE ITAGUI</t>
    </r>
    <r>
      <rPr>
        <sz val="9"/>
        <color rgb="FFFF0000"/>
        <rFont val="Calibri"/>
        <family val="2"/>
        <scheme val="minor"/>
      </rPr>
      <t xml:space="preserve"> (INV. PUBLICA N° 019 - 2021)</t>
    </r>
  </si>
  <si>
    <t>PRESTACION DE SERVICIOS DE APOYO A LA GESTION PARA EL TRANSPORTE TERRESTE ESPECIAL MUNICIPAL E INTERMUNICIPAL DE PERSONAL ADSCRITO, VINCULADO, CONTRATISTAS Y/O COLABORADORES DE LA AGENCIA EN EL MARCO DEL DESARROLLO DE DILIGENCIAS ASOCIADAS A LOS DIFERENTES PROYECTOS DE LA EMPRESA INDUSTRIAL Y COMERCIAL DEL ESTADO - ADELI</t>
  </si>
  <si>
    <t>901.454.126-6</t>
  </si>
  <si>
    <t>PLATINUM S.A.S</t>
  </si>
  <si>
    <t>EDISON ALEJANDRO CARRILLO</t>
  </si>
  <si>
    <t>ADECUACION Y EQUIPAMIENTO DE LOCALES COMERCIALES UBICADOS EN EL CENTRO COMERCIAL GRAN MANZANA DEL MUNICIPIO DE ITAGUI, PARA EL FUNCIONAMIIENTO DE LAS INSTALACIONES DE LA EMPRESA INDUSTIAL Y COMERCIAL DEL ESTADO - ADELI.</t>
  </si>
  <si>
    <t>GUSTAVO ADOLFO CARMONA ALRCAON</t>
  </si>
  <si>
    <t>JORGE LUIS CARDONA</t>
  </si>
  <si>
    <t>30/02/2022</t>
  </si>
  <si>
    <t>CONTRATO DE PRESTACION DE SERVICIOS PARA LA GESTION JURÍDICA - PREDIAL INICIAL REQUERIDA PARA LA ADQUISICION POR PARTE DEL MUNICIPIO DE ITAGUI DE LOS PREDIOS NARANJO, ESPIRITU SANTO Y LOS GOMEZ INV MAR, PARA EL PROYECTO DE AREAS DE IMPORTANCIA ESTRATÉGICA PARA LA CONSERVACIÓN DEL RECURSO HÍDRICO.</t>
  </si>
  <si>
    <t>900.232.534-1</t>
  </si>
  <si>
    <t>VALORAR S.A</t>
  </si>
  <si>
    <t xml:space="preserve">PRESTACIÓN DE SERVICIOS PROFESIONALES COMO COMUNICADORA PARA FORTALECER LOS PROYECTOS DE LA AGENCIA DE DESARROLLO LOCAL DE ITAGÜÍ -  ADELI EN TODO  LO  RELACIONADO  CON  LAS  COMUNICACIONES  Y  MEDIOS. </t>
  </si>
  <si>
    <t>ANDREA CARO RESTREPO</t>
  </si>
  <si>
    <t>DIANA VANESSA CALLE</t>
  </si>
  <si>
    <t>PRESTACION DE SERVICIOS PROFESIONALES EN ARQUITECTURA PARA BRINDAR ACOMPAÑAMIENTO, APOYO Y SOPORTE A LA DIRECCION OPERATIVA Y DE PROYECTOS EN LA REVISIÓN DE LOS RESULTADOS DE LOS CONTRATOS DE CONSULTORÍA DE LA ENTIDAD Y EN LA CORRECTA EJECUCIÓN TÉCNICA, PRESUPUESTAL Y DE SEGUIMIENTO A LOS PROYECTOS DESARROLLADOS EN RAZÓN A LOS CONTRATOS  O COVENIOS INTERADMINISTRATIVOS QUE CELEBRA LA EMPRESA INDUSTRIAL Y COMERCIAL DEL ESTADO - ADELI.</t>
  </si>
  <si>
    <t>ALVARO DAVID GIRALDO VELASQUEZ</t>
  </si>
  <si>
    <t>PRESTACION DE SERVICIOS PROFESIONALES DE ACOMPAÑAMIENTO INTEGRAL POR PARTE DEL MUSEO DE ANTIOQUIA PARA LA PUESTA EN FUNCIONAMIENTO Y EL APROVECHAMIENTO COMERCIAL DEL CENTRO CULTURAL Y AMBIENTAL "CARIBE"</t>
  </si>
  <si>
    <t>890.980.080-2</t>
  </si>
  <si>
    <t>MUSEO DE ANTIOQUIA</t>
  </si>
  <si>
    <t>LUZ AANGELA RUIZ NOREÑA</t>
  </si>
  <si>
    <t xml:space="preserve">PRESTACIÓN DE SERVICIOS PROFESIONALES COMO ADMINISTRADOR EN SALUD OCUPACIONAL, PARA CONTINUAR CON EL ACOMPAÑAMIENTO, IMPLEMENTACIÓN, EJECUCIÓN, ACTUALIZACIÓN Y DOCUMENTACIÓN DEL SISTEMA DE GESTION DE SEGURIDAD Y SALUD EN EL TRABAJO (SG-SST) EN LA AGENCIA DE DESARROLLO LOCAL DE ITAGÜÍ – ADELI. </t>
  </si>
  <si>
    <t>PRESTACION DE SERVICIOS DE APOYO A LA GESTION DE TECNOLOGO EN CONSTRUCCIONES CIVILES, PARA BRINDAR ACOMPAÑAMIENTO Y POYO TÉCNICO A LA DIRECCIÓN OPERATIVA Y DE PROYECTOS DE ADELI EN LA CORRECTA EJECUCION DE LOS CONTRATOS Y CONVENIOS A SU CARGO.</t>
  </si>
  <si>
    <t>71.293.813-6</t>
  </si>
  <si>
    <t>RUBEN DARIO SERNA GARCIA</t>
  </si>
  <si>
    <t>ADQUISICION DE EQUPOS DE COMPUTO, LICENCIAS Y ESCANER PARA LA AGENCIA DE DESARROLLO LOCAL DE ITAGÜÍ - ADELI</t>
  </si>
  <si>
    <t>900.617.221-5</t>
  </si>
  <si>
    <t>ASF SOLUCIONES S.A</t>
  </si>
  <si>
    <t>PRESTACION DE SERVICIOS LOGISTICOS, DE RECOLECCIÓN, TRANSPORTE, ORGNIZACIÓN POR LOTES Y DISPOSICIÓN FINAL DE BIENES MUEBLES INSERVIBLES DEL MUNICIPIO DE ITAGUI</t>
  </si>
  <si>
    <t>900.29.756-5</t>
  </si>
  <si>
    <t>GRUPO EMPESARIAL ESMERO S.A.S</t>
  </si>
  <si>
    <t xml:space="preserve">PRESTACIÓN DE SERVICIOS PROFESIONALES PARA LA ASESORÍA, SOPORTE Y MANTENIMIENTO DEL SITIO WEB INSTITUCIONAL, DEL SISGED Y LOS CORREOS ELECTRÓNICOS INSTITUCIONALES, ASÍ COMO LA ADMINISTRACIÓN DEL SERVIDOR DE LA AGENCIA DE DESARROLLO LOCAL DE ITAGÜI. </t>
  </si>
  <si>
    <t>PRESTACIÓN DE SERVICIOS DE APOYO INSTITUCIONAL EN EL AVANCE DE LA IMPLEMENTACIÓN DE LAS POLÍTICAS DE GOBIERNO DIGITAL Y EL PROYECTO DE ITAGÜÍ INTELIGENTE I2D PARA LA AGENCIA DE DESARROLLO LOCAL DE ITAGÜÍ</t>
  </si>
  <si>
    <t>INVESTIGACION INNOVACION Y DESARROLLO I2D S.A.S</t>
  </si>
  <si>
    <t>PRESTACION DE SERVICIO DE APOYO A LA GESTION EN EL DESARROLLO DE ACTIVIDADES OPERATIVAS DE LA AGENCIA PUBLICA DE EMPLEO DE LA EMPRESA INDUSTRIAL Y COMERCIAL DEL ESTADO - ADELI</t>
  </si>
  <si>
    <t>ANDRES VARELA LONDOÑO</t>
  </si>
  <si>
    <t>31/02/2022</t>
  </si>
  <si>
    <t>ADQUISICIÓN DE INSUMOS DE PAPELERÍA, ELEMENTOS DE OFICINA, SERVICIO DE IMPRESIÓN Y COPIADO DE DOCUMENTOS BAJO LA MODALIDAD DE OUTSOSUMINISTRO Y RECARGA DE TÓNER Y REPUESTOS DEL ESCÁNER E IMPRESORA PROPIEDAD DE LA EMPRESA INDUSTRIAL Y COMERCIAL DEL ESTADO ADELI.</t>
  </si>
  <si>
    <t>900.024.793-0</t>
  </si>
  <si>
    <t>COPYPAISA</t>
  </si>
  <si>
    <t>021-2022</t>
  </si>
  <si>
    <t>022-2022</t>
  </si>
  <si>
    <t>023-2022</t>
  </si>
  <si>
    <t>024-2022</t>
  </si>
  <si>
    <t>025-2022</t>
  </si>
  <si>
    <t>026-2022</t>
  </si>
  <si>
    <t>027-2022</t>
  </si>
  <si>
    <t>028-2022</t>
  </si>
  <si>
    <t>029-2022</t>
  </si>
  <si>
    <t>030-2022</t>
  </si>
  <si>
    <t>PRESTACIÓN DE SERVICIOS DE APOYO A LA GESTION PARA LLEVAR A CABO LAS ACTIVIDADES LOGISTICAS, OPERATIVOS Y ORGANIZACIONALES DE LOS PLANES ESTRATÉGICOS DE TALENTO HUMANO, INSTITUCIONAL DE CAPACITACIÓN, SEGURIDAD Y SALUD EN EL TRABAJO (SG-SST) Y ANUAL DE BIENESTAR Y ESTIMULOS E INCENTIVOS 2022, DIRIGIDOS A LOS SERVIDORES PUBLICOS DE LA AGENCIA DE DESARROLLO LOCAL DE ITAGÜÍ – ADELI</t>
  </si>
  <si>
    <t>901.147.261-6</t>
  </si>
  <si>
    <t>D&amp;D EVENTOS S.A.S</t>
  </si>
  <si>
    <t>SELECCIÓN DE CONSULTOR PARA LA ELABORACION DE ESTUDIOS Y DISEÑOS REQUERIDOS EN PROYECTOS DE INFRAESTRUCTURA VIAL, SANEAMIENTO BASICO Y MANEJO INTEGRAL DE QUEBRADAS EN EL MUNICIPIO DE ITAGUI</t>
  </si>
  <si>
    <t>900.355.180-6</t>
  </si>
  <si>
    <r>
      <rPr>
        <sz val="9"/>
        <rFont val="Calibri"/>
        <family val="2"/>
        <scheme val="minor"/>
      </rPr>
      <t>CONCAVAS S.A.S</t>
    </r>
    <r>
      <rPr>
        <sz val="9"/>
        <color rgb="FFFF0000"/>
        <rFont val="Calibri"/>
        <family val="2"/>
        <scheme val="minor"/>
      </rPr>
      <t xml:space="preserve"> (INV. PRIVADA N° 002 - 2022)</t>
    </r>
  </si>
  <si>
    <t>ADRIANA BUITRAGO MESA</t>
  </si>
  <si>
    <t>INTERVENTORÍA TÉCNICA, ADMINISTRATIVA, FINANCIERA, JURÍDICA Y AMBIENTAL PARA LA ADECUACION Y EQUIPAMIENTO REQUERIDOS PARA LA PUESTA EN FUNCIONAMIENTO Y EL APROVECHAMIENTO COMERCIAL DEL CENTRO CULTURAL Y AMBIENTAL “CARIBE” DEL MUNICIPIO DE ITAGÜÍ</t>
  </si>
  <si>
    <t>900.091.943-4</t>
  </si>
  <si>
    <r>
      <rPr>
        <sz val="9"/>
        <rFont val="Calibri"/>
        <family val="2"/>
        <scheme val="minor"/>
      </rPr>
      <t xml:space="preserve">IC INGENIERIA Y CONSTRUCCION LTDA </t>
    </r>
    <r>
      <rPr>
        <sz val="9"/>
        <color rgb="FFFF0000"/>
        <rFont val="Calibri"/>
        <family val="2"/>
        <scheme val="minor"/>
      </rPr>
      <t>(INV. PRIVADA N° 001 DE 2022)</t>
    </r>
  </si>
  <si>
    <t>CONSTRUCCION Y ADECUACION DE LOS URBANISMOS DE LAS INSTITUCIONES EDUCATIVAS DENTRO DEL CONVENIO INTERADMNISTRATIVO SUSCRITO ENTRE EL ÁREA METROPOLITANA Y EL MUNICIPIO DE ITAGÜÍ</t>
  </si>
  <si>
    <t>901.575.026-7</t>
  </si>
  <si>
    <r>
      <rPr>
        <sz val="9"/>
        <rFont val="Calibri"/>
        <family val="2"/>
        <scheme val="minor"/>
      </rPr>
      <t xml:space="preserve"> CONSORCIO URBANISMO 2022 </t>
    </r>
    <r>
      <rPr>
        <sz val="9"/>
        <color rgb="FFFF0000"/>
        <rFont val="Calibri"/>
        <family val="2"/>
        <scheme val="minor"/>
      </rPr>
      <t>(INV. PUBLICA N° 002 - 2022)</t>
    </r>
  </si>
  <si>
    <t>INTERVENTORIA TECNICA, ADMINISTRATIVA, FINANCIERA, JURÍDICA Y AMBIENTAL PARA LA  CONSTRUCCION Y ADECUACION DE LOS URBANISMOS DE LAS INSTITUCIONES EDUCATIVAS DENTRO DEL CONVENIO INTERADMNISTRATIVO SUSCRITO ENTRE EL ÁREA METROPOLITANA Y EL MUNICIPIO DE ITAGÜÍ</t>
  </si>
  <si>
    <t>901.574.134-1</t>
  </si>
  <si>
    <r>
      <rPr>
        <sz val="9"/>
        <rFont val="Calibri"/>
        <family val="2"/>
        <scheme val="minor"/>
      </rPr>
      <t xml:space="preserve"> CONSORCIO URBANISMO INSTITUCIONAL 2022 </t>
    </r>
    <r>
      <rPr>
        <sz val="9"/>
        <color rgb="FFFF0000"/>
        <rFont val="Calibri"/>
        <family val="2"/>
        <scheme val="minor"/>
      </rPr>
      <t>(INV. PRIVADA N° 003 - 2022)</t>
    </r>
  </si>
  <si>
    <t>SELCCION DE CONSULTOR PARA LA ELABORACION DE ESTUDIOS Y DISEÑOS REQUERIDOS PARA EL DESARROLLO DE EQUIPAMIENTOS LUDICOS Y DEPORTIVOS EN EL MUNICIPIO DE ITAGUI</t>
  </si>
  <si>
    <r>
      <rPr>
        <sz val="9"/>
        <rFont val="Calibri"/>
        <family val="2"/>
        <scheme val="minor"/>
      </rPr>
      <t xml:space="preserve"> JORGE IVAN RAMIREZ RESTREPO</t>
    </r>
    <r>
      <rPr>
        <sz val="9"/>
        <color rgb="FFFF0000"/>
        <rFont val="Calibri"/>
        <family val="2"/>
        <scheme val="minor"/>
      </rPr>
      <t xml:space="preserve"> (INV. PRIVADA N° 004 - 2022)</t>
    </r>
  </si>
  <si>
    <t>CLAUDIA MARCELA CADAVID YEPES</t>
  </si>
  <si>
    <t>https://www.contratos.gov.co/consultas/detalleProceso.do?numConstancia=22-4-12713508&amp;</t>
  </si>
  <si>
    <t>https://www.contratos.gov.co/consultas/detalleProceso.do?numConstancia=22-4-12714205</t>
  </si>
  <si>
    <t>https://www.contratos.gov.co/consultas/detalleProceso.do?numConstancia=22-4-12714709</t>
  </si>
  <si>
    <t>https://www.contratos.gov.co/consultas/detalleProceso.do?numConstancia=22-4-12715282</t>
  </si>
  <si>
    <t>https://www.contratos.gov.co/consultas/detalleProceso.do?numConstancia=22-4-12712366</t>
  </si>
  <si>
    <t>https://www.contratos.gov.co/consultas/detalleProceso.do?numConstancia=22-4-1272150</t>
  </si>
  <si>
    <t>https://www.contratos.gov.co/consultas/detalleProceso.do?numConstancia=22-4-12722067</t>
  </si>
  <si>
    <t>https://www.contratos.gov.co/consultas/detalleProceso.do?numConstancia=21-4-12627745</t>
  </si>
  <si>
    <t>https://www.contratos.gov.co/consultas/detalleProceso.do?numConstancia=21-4-12587395</t>
  </si>
  <si>
    <t>https://www.contratos.gov.co/consultas/detalleProceso.do?numConstancia=22-4-12747971</t>
  </si>
  <si>
    <t>https://www.contratos.gov.co/consultas/detalleProceso.do?numConstancia=22-4-12764455</t>
  </si>
  <si>
    <t>https://www.contratos.gov.co/consultas/detalleProceso.do?numConstancia=22-4-12776346</t>
  </si>
  <si>
    <t>https://www.contratos.gov.co/consultas/detalleProceso.do?numConstancia=22-4-12792305</t>
  </si>
  <si>
    <t>https://www.contratos.gov.co/consultas/detalleProceso.do?numConstancia=22-4-12808092</t>
  </si>
  <si>
    <t>https://www.contratos.gov.co/consultas/detalleProceso.do?numConstancia=22-4-12823658</t>
  </si>
  <si>
    <t>https://www.contratos.gov.co/consultas/detalleProceso.do?numConstancia=22-4-12835328</t>
  </si>
  <si>
    <t>https://www.contratos.gov.co/consultas/detalleProceso.do?numConstancia=22-4-12833215</t>
  </si>
  <si>
    <t>https://www.contratos.gov.co/consultas/detalleProceso.do?numConstancia=22-4-12846510</t>
  </si>
  <si>
    <t>https://www.contratos.gov.co/consultas/detalleProceso.do?numConstancia=22-4-12850381</t>
  </si>
  <si>
    <t>https://www.contratos.gov.co/consultas/detalleProceso.do?numConstancia=22-4-12854247</t>
  </si>
  <si>
    <t>https://www.contratos.gov.co/consultas/detalleProceso.do?numConstancia=22-4-12845871</t>
  </si>
  <si>
    <t>https://www.contratos.gov.co/consultas/detalleProceso.do?numConstancia=22-4-12848322</t>
  </si>
  <si>
    <t>https://www.contratos.gov.co/consultas/detalleProceso.do?numConstancia=22-4-12855234</t>
  </si>
  <si>
    <t>https://www.contratos.gov.co/consultas/detalleProceso.do?numConstancia=22-4-12856738</t>
  </si>
  <si>
    <t>https://www.contratos.gov.co/consultas/detalleProceso.do?numConstancia=22-4-12901359</t>
  </si>
  <si>
    <t>https://www.contratos.gov.co/consultas/detalleProceso.do?numConstancia=22-4-12924366</t>
  </si>
  <si>
    <t>ADECUACION Y EQUIPAMIENTO PARA LA PUESTA EN FUNCIONAMIENTO Y EL APROVECHAMIENTO COMERCIAL DEL CENTRO CULTURAL Y AMBIENTAL "CARIBE".</t>
  </si>
  <si>
    <t>901.565.254-7</t>
  </si>
  <si>
    <r>
      <rPr>
        <sz val="9"/>
        <rFont val="Calibri"/>
        <family val="2"/>
        <scheme val="minor"/>
      </rPr>
      <t xml:space="preserve">CONSORCIO CARIBE KA </t>
    </r>
    <r>
      <rPr>
        <sz val="9"/>
        <color rgb="FFFF0000"/>
        <rFont val="Calibri"/>
        <family val="2"/>
        <scheme val="minor"/>
      </rPr>
      <t>(INV. PUBLICA N° 001 DE 2022)</t>
    </r>
  </si>
  <si>
    <t>https://www.contratos.gov.co/consultas/detalleProceso.do?numConstancia=22-4-12711903</t>
  </si>
  <si>
    <t>https://www.contratos.gov.co/consultas/detalleProceso.do?numConstancia=22-4-12922771</t>
  </si>
  <si>
    <t>https://www.contratos.gov.co/consultas/detalleProceso.do?numConstancia=22-4-12980514</t>
  </si>
  <si>
    <t>https://www.contratos.gov.co/consultas/detalleProceso.do?numConstancia=22-4-12993238</t>
  </si>
  <si>
    <t>031-2022</t>
  </si>
  <si>
    <t>PRESTACION DE SERVICIOS DE APOYO A LA GESTION EN LOS PROYECTOS DE CONECTIVIDAD, FIBRA OPTICA Y REDES DE TRANSMISIÓN, ADMINISTRADOS Y EJECUTADOS POR LA EMPRESA INDUSTRIAL Y COMERCIAL DEL ESTADO - ADELI.</t>
  </si>
  <si>
    <t>KEILA ANDREA BORJA DIAZ</t>
  </si>
  <si>
    <t>PABLO ANDRES GÓMEZ BÁEZ</t>
  </si>
  <si>
    <t>032-2022</t>
  </si>
  <si>
    <t>SELECCIÓN DE CONSULTOR PARA LA ELABORACION DEL ESTUDIO REQUIRIDO PARA LA ACTUALIZACION DE LA RED HÍDRICA Y LA DEFINICION DE LAS RONDAS A LAS CORRIENTES DEL AGUA DEL MUNICIPIO DE ITAGUI</t>
  </si>
  <si>
    <t>890.901.389-5</t>
  </si>
  <si>
    <r>
      <t xml:space="preserve">UNIVERSIDAD EAFIT </t>
    </r>
    <r>
      <rPr>
        <sz val="9"/>
        <color rgb="FFFF0000"/>
        <rFont val="Calibri"/>
        <family val="2"/>
        <scheme val="minor"/>
      </rPr>
      <t>(INV. PRIVADA N° 005 - 2022)</t>
    </r>
  </si>
  <si>
    <t>https://www.contratos.gov.co/consultas/detalleProceso.do?numConstancia=22-4-13059496</t>
  </si>
  <si>
    <t>https://www.contratos.gov.co/consultas/detalleProceso.do?numConstancia=22-4-13165625</t>
  </si>
  <si>
    <t>033-2022</t>
  </si>
  <si>
    <t>PRESTACION DE SERVICIOS DE APOYO A LA GESTION EN LA IMPLEMENTACION, RENDICION Y ASESORIA EN LA PLATAFORMA Y SISTEMA ELECTRÓNOCO DE CONTRATACIÓN PÚBLICA SECOP II, RENDICION EN SECOP I Y ACTIVIDADES OPERATIVAS DE LA DIRECCION JURIDICA DE LA AGENCIA DE DESARROLLO LOCAL DE ADELI</t>
  </si>
  <si>
    <t>MAIRA ALEJANDRA LÓPEZ CAÑAVERAL</t>
  </si>
  <si>
    <t>01/03/2022</t>
  </si>
  <si>
    <t>034-2022</t>
  </si>
  <si>
    <t>035-2022</t>
  </si>
  <si>
    <t>ADECUACION Y MEJORAMIENTO DE ESPACIOS PUBLICOS PARA LA MOVILIDAD</t>
  </si>
  <si>
    <t>901.615.819-3</t>
  </si>
  <si>
    <r>
      <rPr>
        <sz val="9"/>
        <rFont val="Calibri"/>
        <family val="2"/>
        <scheme val="minor"/>
      </rPr>
      <t xml:space="preserve">UNION TEMPORAL ITAGUI </t>
    </r>
    <r>
      <rPr>
        <sz val="9"/>
        <color rgb="FFFF0000"/>
        <rFont val="Calibri"/>
        <family val="2"/>
        <scheme val="minor"/>
      </rPr>
      <t>(INV. PUBLICA N° 003 - 2022)</t>
    </r>
  </si>
  <si>
    <t>INTERVENTORIA TÉCNICA, ADMINISTRATIVA, FINANCIERA, JURÍDICA Y AMBIENTAL PARA LA ADECUACIÓN Y MEJORAMIENTO DE ESPACIOS PÚBLICOS PARA LA MOVILIDAD SOSTENIBLE EN EL MUNICIPIO DE ITAGÜÍ.</t>
  </si>
  <si>
    <t>900.430.359-8</t>
  </si>
  <si>
    <r>
      <rPr>
        <sz val="9"/>
        <rFont val="Calibri"/>
        <family val="2"/>
        <scheme val="minor"/>
      </rPr>
      <t xml:space="preserve"> REDDCON S.A.S</t>
    </r>
    <r>
      <rPr>
        <sz val="9"/>
        <color rgb="FFFF0000"/>
        <rFont val="Calibri"/>
        <family val="2"/>
        <scheme val="minor"/>
      </rPr>
      <t xml:space="preserve"> (INV. PRIVADA N° 006 - 2022)</t>
    </r>
  </si>
  <si>
    <t>MAURICIO HERNANDEZ</t>
  </si>
  <si>
    <t>https://www.contratos.gov.co/consultas/detalleProceso.do?numConstancia=22-4-13209343</t>
  </si>
  <si>
    <t>https://www.contratos.gov.co/consultas/detalleProceso.do?numConstancia=22-4-13167512</t>
  </si>
  <si>
    <t>https://community.secop.gov.co/Public/Tendering/OpportunityDetail/Index?noticeUID=CO1.NTC.3099419&amp;isFromPublicArea=True&amp;isModal=False</t>
  </si>
  <si>
    <t>036-2022</t>
  </si>
  <si>
    <t>MEJORAMIENTO DE LA INFRAESTRUCTURA DEPORTIVA Y RECREATIVA EN EL MUNICIPIO DE ITAGUI</t>
  </si>
  <si>
    <r>
      <rPr>
        <sz val="9"/>
        <rFont val="Calibri"/>
        <family val="2"/>
        <scheme val="minor"/>
      </rPr>
      <t xml:space="preserve"> DANIEL EDUARDO CAMPUZANO ARANGO </t>
    </r>
    <r>
      <rPr>
        <sz val="9"/>
        <color rgb="FFFF0000"/>
        <rFont val="Calibri"/>
        <family val="2"/>
        <scheme val="minor"/>
      </rPr>
      <t>(INV. PUBLICA N° 004 - 2022)</t>
    </r>
  </si>
  <si>
    <t>037-2022</t>
  </si>
  <si>
    <t>INTERVENTORIA TÉCNICA, ADMINISTRATIVA, FINANCIERA, JURÍDICA Y AMBIENTAL PARA EL MEJORAMIENTO DE LA ESTRUCTURA DEPORTIVA Y RECREATIVA EN EL MUNICIPIO DE ITAGUI</t>
  </si>
  <si>
    <t>800.251.303-5</t>
  </si>
  <si>
    <r>
      <rPr>
        <sz val="9"/>
        <rFont val="Calibri"/>
        <family val="2"/>
        <scheme val="minor"/>
      </rPr>
      <t xml:space="preserve"> </t>
    </r>
    <r>
      <rPr>
        <sz val="9"/>
        <color rgb="FFFF0000"/>
        <rFont val="Calibri"/>
        <family val="2"/>
        <scheme val="minor"/>
      </rPr>
      <t xml:space="preserve"> </t>
    </r>
    <r>
      <rPr>
        <sz val="9"/>
        <rFont val="Calibri"/>
        <family val="2"/>
        <scheme val="minor"/>
      </rPr>
      <t xml:space="preserve">ACFA INGENIERIA S.A.S </t>
    </r>
    <r>
      <rPr>
        <sz val="9"/>
        <color rgb="FFFF0000"/>
        <rFont val="Calibri"/>
        <family val="2"/>
        <scheme val="minor"/>
      </rPr>
      <t>(INV. PRIVADA N° 007 - 2022)</t>
    </r>
  </si>
  <si>
    <t>https://www.contratos.gov.co/consultas/detalleProceso.do?numConstancia=22-4-13188547</t>
  </si>
  <si>
    <t>https://community.secop.gov.co/Public/Tendering/OpportunityDetail/Index?noticeUID=CO1.NTC.3099100&amp;isFromPublicArea=True&amp;isModal=False</t>
  </si>
  <si>
    <t>038-2022</t>
  </si>
  <si>
    <t>MEJORAMIENTO DE LA INFRAESTRUCTURA FÍSICA DEL MUNICIPIO DE ITAGUI</t>
  </si>
  <si>
    <r>
      <rPr>
        <sz val="9"/>
        <rFont val="Calibri"/>
        <family val="2"/>
        <scheme val="minor"/>
      </rPr>
      <t xml:space="preserve"> </t>
    </r>
    <r>
      <rPr>
        <sz val="9"/>
        <color rgb="FFFF0000"/>
        <rFont val="Calibri"/>
        <family val="2"/>
        <scheme val="minor"/>
      </rPr>
      <t xml:space="preserve"> </t>
    </r>
    <r>
      <rPr>
        <sz val="9"/>
        <rFont val="Calibri"/>
        <family val="2"/>
        <scheme val="minor"/>
      </rPr>
      <t>ERNEY CASTAÑO GONZÁLEZ</t>
    </r>
    <r>
      <rPr>
        <sz val="9"/>
        <color rgb="FFFF0000"/>
        <rFont val="Calibri"/>
        <family val="2"/>
        <scheme val="minor"/>
      </rPr>
      <t xml:space="preserve"> (INV. PUBLICA N° 005 - 2022)</t>
    </r>
  </si>
  <si>
    <t>039-2022</t>
  </si>
  <si>
    <t>INTERVENTORIA TÉCNICA, ADMINISTRATIVA, FINANCIERA, JURÍDICA Y AMBIENTAL PARA EL MEJORAMIENTO DE LA INFRAESTRUCTURA FÍSICA DEL MUNICIPIO DE ITAGUI</t>
  </si>
  <si>
    <r>
      <rPr>
        <sz val="9"/>
        <rFont val="Calibri"/>
        <family val="2"/>
        <scheme val="minor"/>
      </rPr>
      <t xml:space="preserve">  IC INGENIERIA Y CONSTRUCCIÓN S.A.S</t>
    </r>
    <r>
      <rPr>
        <sz val="9"/>
        <color rgb="FFFF0000"/>
        <rFont val="Calibri"/>
        <family val="2"/>
        <scheme val="minor"/>
      </rPr>
      <t xml:space="preserve"> (INV. PRIVADA N° 008 - 2022)</t>
    </r>
  </si>
  <si>
    <t>ANA MARIA GONALEZ</t>
  </si>
  <si>
    <t>https://community.secop.gov.co/Public/Tendering/OpportunityDetail/Index?noticeUID=CO1.NTC.3115074&amp;isFromPublicArea=True&amp;isModal=False</t>
  </si>
  <si>
    <t>https://www.contratos.gov.co/consultas/detalleProceso.do?numConstancia=22-4-13200944</t>
  </si>
  <si>
    <t>040-2022</t>
  </si>
  <si>
    <t>ARRENDAMIENTO DEL ALUMBRADO NAVIDEÑO 2022, PARA EL MUNICIPIO DE ITAGÜÍ</t>
  </si>
  <si>
    <t>900.771.417-1</t>
  </si>
  <si>
    <t>CHRISTMAS FARAH S.A.S</t>
  </si>
  <si>
    <t>https://community.secop.gov.co/Public/Tendering/OpportunityDetail/Index?noticeUID=CO1.NTC.3128408&amp;isFromPublicArea=True&amp;isModal=False</t>
  </si>
  <si>
    <t>041-2022</t>
  </si>
  <si>
    <t>MANTENIMIENTO Y ADECUACION DE LA INFRAESTRUCTURA EDUCATIVA DEL MUNICIPIO DE ITAGÜÍ</t>
  </si>
  <si>
    <t>901.623.143-7</t>
  </si>
  <si>
    <r>
      <rPr>
        <sz val="9"/>
        <rFont val="Calibri"/>
        <family val="2"/>
        <scheme val="minor"/>
      </rPr>
      <t xml:space="preserve"> CONSORCIO EDUCACIÓN ITAGÜÍ</t>
    </r>
    <r>
      <rPr>
        <sz val="9"/>
        <color rgb="FFFF0000"/>
        <rFont val="Calibri"/>
        <family val="2"/>
        <scheme val="minor"/>
      </rPr>
      <t xml:space="preserve"> (INV. PUBLICA N° 006 - 2022)</t>
    </r>
  </si>
  <si>
    <t>DANIEL ANDRES VILLA GIRALDO</t>
  </si>
  <si>
    <t>https://www.contratos.gov.co/consultas/detalleProceso.do?numConstancia=22-4-13204742</t>
  </si>
  <si>
    <t>042-2022</t>
  </si>
  <si>
    <t>PRESTACION DE SERVICIOS COMO ADMINISTRADOR DE OBRAS CIVILES PARA EL ACOMPAÑAMIENTO Y APOYO TÉCNICO EN LA EJECUCIÓN DE LOS CONTRATOS Y CONVENIOS SUPERVISADOS POR LA DIRECCIÓN OPERATIVA Y DE PROYECTOS ADELI</t>
  </si>
  <si>
    <t>JHON FREDY SEPULVEDA RINCÓN</t>
  </si>
  <si>
    <t>CLAUDIA MARCELA CADAVID YEPES (E)</t>
  </si>
  <si>
    <t>https://community.secop.gov.co/Public/Tendering/OpportunityDetail/Index?noticeUID=CO1.NTC.3209930&amp;isFromPublicArea=True&amp;isModal=False</t>
  </si>
  <si>
    <t>043-2022</t>
  </si>
  <si>
    <t>INTERVENTORIA TÉCNICA, ADMINISTRATIVA, FINANCIERA, JURÍDICA Y AMBIENTAL PARA EL MANTENIMIENTO Y ADECUACION DE LA INFRAESTRUCTURA EDUCATIVA DEL MUNICIPIO DE ITAGÜÍ.</t>
  </si>
  <si>
    <t>901.625.192-5</t>
  </si>
  <si>
    <r>
      <rPr>
        <sz val="9"/>
        <rFont val="Calibri"/>
        <family val="2"/>
        <scheme val="minor"/>
      </rPr>
      <t xml:space="preserve"> CONSORCIO MATTUR-BIOTA</t>
    </r>
    <r>
      <rPr>
        <sz val="9"/>
        <color rgb="FFFF0000"/>
        <rFont val="Calibri"/>
        <family val="2"/>
        <scheme val="minor"/>
      </rPr>
      <t xml:space="preserve"> (INV. PRIVADA N° 009 - 2022)</t>
    </r>
  </si>
  <si>
    <t>https://community.secop.gov.co/Public/Tendering/OpportunityDetail/Index?noticeUID=CO1.NTC.3198527&amp;isFromPublicArea=True&amp;isModal=False</t>
  </si>
  <si>
    <t>https://community.secop.gov.co/Public/Tendering/OpportunityDetail/Index?noticeUID=CO1.NTC.3280855&amp;isFromPublicArea=True&amp;isModal=False</t>
  </si>
  <si>
    <t>044-2022</t>
  </si>
  <si>
    <t>PRESTACION DE SERVICIOS PROFESIONALES PARA EL SOPORTE, MEJORAMIENTO, CONFIGURACION Y PROGRAMACION DE LA INFRAESTRUCTURA TECNOLÓGICA EXISTENTE EN LAS INSTITUCIONES EDUCATIVAS DEL MUNICIPIO PARA EL OPTIMO FUNCIONAMIENTO DE LA RED WIFI, DE ACUERDO CON LA FASE DOS DEL PROYECTO DE ITAGÜÍ INTELIGENTE DIGITAL</t>
  </si>
  <si>
    <t>901.042.022-0</t>
  </si>
  <si>
    <t>VIRTUAL PRIME S.A.S</t>
  </si>
  <si>
    <t>PABLO GOMEZ BAEZ</t>
  </si>
  <si>
    <t>045-2022</t>
  </si>
  <si>
    <t>046-2022</t>
  </si>
  <si>
    <t>PRESTACION DE SERVICIOS DE APOYO A LA GESTION EN LA RENDICION Y ASESORIA EN LA PLATAFORMA Y SISTEMA ELECTRÓNICO DE CONTRATACIÓN PUBLICA SECOP I Y II, Y DEMÁS ACTIVIDADES OPERATIVAS Y ADMINISTRATIVAS DE LA DIRECCIÓN JURÍDICA DE LA AGENCIA DE DESARROLLO LOCAL DE ITAGÜÍ - ADELI</t>
  </si>
  <si>
    <t>LUZ MARINA GARCIA GAVIRIA</t>
  </si>
  <si>
    <t>PRESTACION DE SERVICIOS DE APOYO A LA GESTION PARA LLEVAR A CABO LAS ACTIVIDADES LOGISTICAS Y OPERATIVAS EN LA CELEBRACIÓN DE LOS DIEZ AÑOS DE LA AGENCIA DE DESARROLLO LOCAL DE ITAGÜÍ - ADELI</t>
  </si>
  <si>
    <t>ORDEN DE SERVICIO 001 DE 2022</t>
  </si>
  <si>
    <t>EJECUTAR MEDIDA CORRECTIVA POR INFRACCION A LAS NORMAS URBANISTICAS IMPUESTA POR LA AUTORIDAD ESPECIAL DE POLICIA, INTEGRIDAD URBANISTICA DEL MUNICIPIO DE ITAGÜÍ</t>
  </si>
  <si>
    <t>BEATRIZ EUGENIA BARROS MADRIGAL</t>
  </si>
  <si>
    <t>https://community.secop.gov.co/Public/Tendering/OpportunityDetail/Index?noticeUID=CO1.NTC.3370134&amp;isFromPublicArea=True&amp;isModal=False</t>
  </si>
  <si>
    <t>https://community.secop.gov.co/Public/Tendering/OpportunityDetail/Index?noticeUID=CO1.NTC.3332677&amp;isFromPublicArea=True&amp;isModal=False</t>
  </si>
  <si>
    <t>https://community.secop.gov.co/Public/Tendering/OpportunityDetail/Index?noticeUID=CO1.NTC.3387893&amp;isFromPublicArea=True&amp;isModal=False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</si>
</sst>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14">
    <font>
      <sz val="11"/>
      <color theme="1"/>
      <name val="Calibri"/>
      <family val="2"/>
      <scheme val="minor"/>
    </font>
    <font>
      <b/>
      <sz val="9"/>
      <color theme="1"/>
      <name val="Arial"/>
      <family val="2"/>
    </font>
    <font>
      <b/>
      <sz val="9"/>
      <name val="Arial"/>
      <family val="2"/>
    </font>
    <font>
      <sz val="9"/>
      <color theme="1"/>
      <name val="Calibri"/>
      <family val="2"/>
      <scheme val="minor"/>
    </font>
    <font>
      <sz val="9"/>
      <name val="Calibri"/>
      <family val="2"/>
      <scheme val="minor"/>
    </font>
    <font>
      <u/>
      <sz val="11"/>
      <color theme="10"/>
      <name val="Calibri"/>
      <family val="2"/>
      <scheme val="minor"/>
    </font>
    <font>
      <u/>
      <sz val="8"/>
      <color theme="10"/>
      <name val="Calibri"/>
      <family val="2"/>
      <scheme val="minor"/>
    </font>
    <font>
      <sz val="11"/>
      <color theme="1"/>
      <name val="Calibri"/>
      <family val="2"/>
      <scheme val="minor"/>
    </font>
    <font>
      <sz val="8"/>
      <color theme="1"/>
      <name val="Calibri"/>
      <family val="2"/>
      <scheme val="minor"/>
    </font>
    <font>
      <sz val="8"/>
      <color theme="1"/>
      <name val="Calibri "/>
    </font>
    <font>
      <sz val="8"/>
      <name val="Calibri "/>
    </font>
    <font>
      <sz val="9"/>
      <color rgb="FFFF0000"/>
      <name val="Calibri"/>
      <family val="2"/>
      <scheme val="minor"/>
    </font>
    <font>
      <sz val="8"/>
      <name val="Calibri"/>
      <family val="2"/>
      <scheme val="minor"/>
    </font>
    <font>
      <sz val="9"/>
      <color indexed="81"/>
      <name val="Tahoma"/>
      <charset val="1"/>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165" fontId="7" fillId="0" borderId="0" applyFont="0" applyFill="0" applyBorder="0" applyAlignment="0" applyProtection="0"/>
  </cellStyleXfs>
  <cellXfs count="49">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67" fontId="10" fillId="3" borderId="1" xfId="0" applyNumberFormat="1" applyFont="1" applyFill="1" applyBorder="1" applyAlignment="1">
      <alignment horizontal="center" vertical="center"/>
    </xf>
    <xf numFmtId="10" fontId="9" fillId="3"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wrapText="1"/>
    </xf>
    <xf numFmtId="0" fontId="9" fillId="0" borderId="1" xfId="0" applyFont="1" applyFill="1" applyBorder="1"/>
    <xf numFmtId="0" fontId="9" fillId="0" borderId="1" xfId="0" applyFont="1" applyBorder="1" applyAlignment="1">
      <alignment horizontal="justify" vertical="center" wrapText="1"/>
    </xf>
    <xf numFmtId="0" fontId="9" fillId="0" borderId="1" xfId="0" applyFont="1" applyBorder="1"/>
    <xf numFmtId="0" fontId="9" fillId="0" borderId="1" xfId="0" applyFont="1" applyBorder="1" applyAlignment="1">
      <alignment vertical="center" wrapText="1"/>
    </xf>
    <xf numFmtId="3" fontId="9" fillId="0" borderId="1" xfId="0" applyNumberFormat="1" applyFont="1" applyBorder="1" applyAlignment="1">
      <alignment horizontal="center" vertical="center"/>
    </xf>
    <xf numFmtId="0" fontId="9" fillId="4"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xf>
    <xf numFmtId="168" fontId="10" fillId="3" borderId="1" xfId="2" applyNumberFormat="1" applyFont="1" applyFill="1" applyBorder="1" applyAlignment="1">
      <alignment horizontal="center" vertical="center" wrapText="1"/>
    </xf>
    <xf numFmtId="9" fontId="10" fillId="0" borderId="1" xfId="0" applyNumberFormat="1" applyFont="1" applyBorder="1" applyAlignment="1">
      <alignment horizontal="center" vertical="center"/>
    </xf>
    <xf numFmtId="0" fontId="8" fillId="0" borderId="1" xfId="0" applyFont="1" applyBorder="1"/>
    <xf numFmtId="49" fontId="3" fillId="2" borderId="1" xfId="0" applyNumberFormat="1" applyFont="1" applyFill="1" applyBorder="1" applyAlignment="1">
      <alignment horizontal="center" vertical="center"/>
    </xf>
    <xf numFmtId="0" fontId="0" fillId="0" borderId="0" xfId="0" applyFill="1"/>
    <xf numFmtId="0" fontId="6" fillId="0" borderId="1" xfId="1" applyFont="1" applyFill="1" applyBorder="1"/>
    <xf numFmtId="0" fontId="10" fillId="0" borderId="1" xfId="0" applyFont="1" applyBorder="1" applyAlignment="1">
      <alignment horizontal="center" vertical="center" wrapText="1"/>
    </xf>
    <xf numFmtId="167" fontId="10"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center" wrapText="1"/>
    </xf>
    <xf numFmtId="3" fontId="4" fillId="0" borderId="1" xfId="0" applyNumberFormat="1" applyFont="1" applyBorder="1" applyAlignment="1">
      <alignment horizontal="center" vertical="center"/>
    </xf>
    <xf numFmtId="0" fontId="11"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168" fontId="4" fillId="0" borderId="1" xfId="2"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7" fontId="10" fillId="3" borderId="1" xfId="2" applyNumberFormat="1" applyFont="1" applyFill="1" applyBorder="1" applyAlignment="1">
      <alignment horizontal="center" vertical="center" wrapText="1"/>
    </xf>
    <xf numFmtId="0" fontId="0" fillId="0" borderId="0" xfId="0" applyAlignment="1">
      <alignment horizontal="center"/>
    </xf>
    <xf numFmtId="168" fontId="10" fillId="0" borderId="1" xfId="0" applyNumberFormat="1" applyFont="1" applyBorder="1" applyAlignment="1">
      <alignment horizontal="center" vertical="center"/>
    </xf>
    <xf numFmtId="168" fontId="4" fillId="3" borderId="1" xfId="2" applyNumberFormat="1" applyFont="1" applyFill="1" applyBorder="1" applyAlignment="1">
      <alignment vertical="center" wrapText="1"/>
    </xf>
    <xf numFmtId="167" fontId="10"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68" fontId="4" fillId="0" borderId="3" xfId="2"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4" fillId="0" borderId="3" xfId="0" applyNumberFormat="1" applyFont="1" applyBorder="1" applyAlignment="1">
      <alignment horizontal="center" vertical="center"/>
    </xf>
    <xf numFmtId="0" fontId="6" fillId="0" borderId="1" xfId="1" applyFont="1" applyFill="1" applyBorder="1" applyAlignment="1">
      <alignment wrapText="1"/>
    </xf>
    <xf numFmtId="9" fontId="4" fillId="0" borderId="3" xfId="0" applyNumberFormat="1" applyFont="1" applyBorder="1" applyAlignment="1">
      <alignment horizontal="center" vertical="center"/>
    </xf>
    <xf numFmtId="168" fontId="3" fillId="0" borderId="3" xfId="2" applyNumberFormat="1"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stefania sanchez zapata" id="{6C7E163B-BC27-42F1-9D24-5529C31CEAF9}"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9" dT="2022-04-21T19:35:55.13" personId="{6C7E163B-BC27-42F1-9D24-5529C31CEAF9}" id="{FD44C240-F285-42DC-BAB9-6F003182E9E7}">
    <text>Se desembolsa anticipo por valor de $ 10.400.117.262</text>
  </threadedComment>
  <threadedComment ref="J10" dT="2022-04-21T19:37:58.57" personId="{6C7E163B-BC27-42F1-9D24-5529C31CEAF9}" id="{D85A89D0-158F-4A04-849B-9597CB8BC1F1}">
    <text>Se desembolsa anticipo por valor de $298.994.083</text>
  </threadedComment>
  <threadedComment ref="J12" dT="2022-04-21T19:43:20.66" personId="{6C7E163B-BC27-42F1-9D24-5529C31CEAF9}" id="{F3A23F8B-FEDE-4A07-94FA-B029D72FB5E3}">
    <text>Se desembolsa por concepto de anticipo el valor de $176.642.250</text>
  </threadedComment>
  <threadedComment ref="J26" dT="2022-04-01T21:29:32.01" personId="{6C7E163B-BC27-42F1-9D24-5529C31CEAF9}" id="{EEB03F95-E945-4636-894C-B529B1F25EFC}">
    <text>Se desembolsa el valor de $416.411.427 por concepto de ANTICIPO</text>
  </threadedComment>
  <threadedComment ref="J28" dT="2022-05-18T13:34:06.13" personId="{6C7E163B-BC27-42F1-9D24-5529C31CEAF9}" id="{93086438-C667-4603-BDF0-3D834CE0FFFA}">
    <text>Se desembolsa por concepto de ANTICIPO el valor de $2.167.127.640</text>
  </threadedComment>
  <threadedComment ref="I29" dT="2022-05-31T13:35:13.49" personId="{6C7E163B-BC27-42F1-9D24-5529C31CEAF9}" id="{DB7D43E0-7F5C-4AB9-AE4E-2B8F23D2D3A4}">
    <text>Adición N° 2 en valor: $10.922.068</text>
  </threadedComment>
  <threadedComment ref="J29" dT="2022-04-21T21:00:02.94" personId="{6C7E163B-BC27-42F1-9D24-5529C31CEAF9}" id="{D23732A6-7370-4D24-A543-B27F911CD3BB}">
    <text>Se desembolsa el valor de $698.331.624 por concepto de ANTICIPO</text>
  </threadedComment>
  <threadedComment ref="J31" dT="2022-04-21T20:56:33.19" personId="{6C7E163B-BC27-42F1-9D24-5529C31CEAF9}" id="{0844A747-D307-4EE2-9B72-E5B6085A68A7}">
    <text>Se desembolsa el valor de $122.520.365 por concepto de ANTICIPO</text>
  </threadedComment>
  <threadedComment ref="J37" dT="2022-09-16T16:05:54.14" personId="{6C7E163B-BC27-42F1-9D24-5529C31CEAF9}" id="{A6765D77-281C-4B02-A17C-313090DE059B}">
    <text>Se desembolsa la suma de $2.274.603.411 por concepto de ANTICIPO</text>
  </threadedComment>
  <threadedComment ref="J39" dT="2022-09-27T21:10:16.39" personId="{6C7E163B-BC27-42F1-9D24-5529C31CEAF9}" id="{B4959BDD-0394-4D99-B251-8B83F85B584F}">
    <text>Se desembolsó la suma de $2.752.651.649 por concepto de ANTICIPO</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21-4-12627745" TargetMode="External"/><Relationship Id="rId13" Type="http://schemas.openxmlformats.org/officeDocument/2006/relationships/hyperlink" Target="https://www.contratos.gov.co/consultas/detalleProceso.do?numConstancia=22-4-12792305" TargetMode="External"/><Relationship Id="rId18" Type="http://schemas.openxmlformats.org/officeDocument/2006/relationships/hyperlink" Target="https://www.contratos.gov.co/consultas/detalleProceso.do?numConstancia=22-4-12846510" TargetMode="External"/><Relationship Id="rId26" Type="http://schemas.openxmlformats.org/officeDocument/2006/relationships/hyperlink" Target="https://www.contratos.gov.co/consultas/detalleProceso.do?numConstancia=22-4-12924366" TargetMode="External"/><Relationship Id="rId3" Type="http://schemas.openxmlformats.org/officeDocument/2006/relationships/hyperlink" Target="https://www.contratos.gov.co/consultas/detalleProceso.do?numConstancia=22-4-12714709" TargetMode="External"/><Relationship Id="rId21" Type="http://schemas.openxmlformats.org/officeDocument/2006/relationships/hyperlink" Target="https://www.contratos.gov.co/consultas/detalleProceso.do?numConstancia=22-4-12845871" TargetMode="External"/><Relationship Id="rId34" Type="http://schemas.openxmlformats.org/officeDocument/2006/relationships/comments" Target="../comments1.xml"/><Relationship Id="rId7" Type="http://schemas.openxmlformats.org/officeDocument/2006/relationships/hyperlink" Target="https://www.contratos.gov.co/consultas/detalleProceso.do?numConstancia=22-4-12722067" TargetMode="External"/><Relationship Id="rId12" Type="http://schemas.openxmlformats.org/officeDocument/2006/relationships/hyperlink" Target="https://www.contratos.gov.co/consultas/detalleProceso.do?numConstancia=22-4-12776346" TargetMode="External"/><Relationship Id="rId17" Type="http://schemas.openxmlformats.org/officeDocument/2006/relationships/hyperlink" Target="https://www.contratos.gov.co/consultas/detalleProceso.do?numConstancia=22-4-12833215" TargetMode="External"/><Relationship Id="rId25" Type="http://schemas.openxmlformats.org/officeDocument/2006/relationships/hyperlink" Target="https://www.contratos.gov.co/consultas/detalleProceso.do?numConstancia=22-4-12901359" TargetMode="External"/><Relationship Id="rId33" Type="http://schemas.openxmlformats.org/officeDocument/2006/relationships/vmlDrawing" Target="../drawings/vmlDrawing1.vml"/><Relationship Id="rId2" Type="http://schemas.openxmlformats.org/officeDocument/2006/relationships/hyperlink" Target="https://www.contratos.gov.co/consultas/detalleProceso.do?numConstancia=22-4-12714205" TargetMode="External"/><Relationship Id="rId16" Type="http://schemas.openxmlformats.org/officeDocument/2006/relationships/hyperlink" Target="https://www.contratos.gov.co/consultas/detalleProceso.do?numConstancia=22-4-12835328" TargetMode="External"/><Relationship Id="rId20" Type="http://schemas.openxmlformats.org/officeDocument/2006/relationships/hyperlink" Target="https://www.contratos.gov.co/consultas/detalleProceso.do?numConstancia=22-4-12854247" TargetMode="External"/><Relationship Id="rId29" Type="http://schemas.openxmlformats.org/officeDocument/2006/relationships/hyperlink" Target="https://www.contratos.gov.co/consultas/detalleProceso.do?numConstancia=22-4-12980514" TargetMode="External"/><Relationship Id="rId1" Type="http://schemas.openxmlformats.org/officeDocument/2006/relationships/hyperlink" Target="https://www.contratos.gov.co/consultas/detalleProceso.do?numConstancia=22-4-12713508&amp;" TargetMode="External"/><Relationship Id="rId6" Type="http://schemas.openxmlformats.org/officeDocument/2006/relationships/hyperlink" Target="https://www.contratos.gov.co/consultas/detalleProceso.do?numConstancia=22-4-1272150" TargetMode="External"/><Relationship Id="rId11" Type="http://schemas.openxmlformats.org/officeDocument/2006/relationships/hyperlink" Target="https://www.contratos.gov.co/consultas/detalleProceso.do?numConstancia=22-4-12764455" TargetMode="External"/><Relationship Id="rId24" Type="http://schemas.openxmlformats.org/officeDocument/2006/relationships/hyperlink" Target="https://www.contratos.gov.co/consultas/detalleProceso.do?numConstancia=22-4-12856738" TargetMode="External"/><Relationship Id="rId32" Type="http://schemas.openxmlformats.org/officeDocument/2006/relationships/printerSettings" Target="../printerSettings/printerSettings1.bin"/><Relationship Id="rId5" Type="http://schemas.openxmlformats.org/officeDocument/2006/relationships/hyperlink" Target="https://www.contratos.gov.co/consultas/detalleProceso.do?numConstancia=22-4-12712366" TargetMode="External"/><Relationship Id="rId15" Type="http://schemas.openxmlformats.org/officeDocument/2006/relationships/hyperlink" Target="https://www.contratos.gov.co/consultas/detalleProceso.do?numConstancia=22-4-12823658" TargetMode="External"/><Relationship Id="rId23" Type="http://schemas.openxmlformats.org/officeDocument/2006/relationships/hyperlink" Target="https://www.contratos.gov.co/consultas/detalleProceso.do?numConstancia=22-4-12855234" TargetMode="External"/><Relationship Id="rId28" Type="http://schemas.openxmlformats.org/officeDocument/2006/relationships/hyperlink" Target="https://www.contratos.gov.co/consultas/detalleProceso.do?numConstancia=22-4-12922771" TargetMode="External"/><Relationship Id="rId10" Type="http://schemas.openxmlformats.org/officeDocument/2006/relationships/hyperlink" Target="https://www.contratos.gov.co/consultas/detalleProceso.do?numConstancia=22-4-12747971" TargetMode="External"/><Relationship Id="rId19" Type="http://schemas.openxmlformats.org/officeDocument/2006/relationships/hyperlink" Target="https://www.contratos.gov.co/consultas/detalleProceso.do?numConstancia=22-4-12850381" TargetMode="External"/><Relationship Id="rId31" Type="http://schemas.openxmlformats.org/officeDocument/2006/relationships/hyperlink" Target="https://community.secop.gov.co/Public/Tendering/OpportunityDetail/Index?noticeUID=CO1.NTC.3099419&amp;isFromPublicArea=True&amp;isModal=False" TargetMode="External"/><Relationship Id="rId4" Type="http://schemas.openxmlformats.org/officeDocument/2006/relationships/hyperlink" Target="https://www.contratos.gov.co/consultas/detalleProceso.do?numConstancia=22-4-12715282" TargetMode="External"/><Relationship Id="rId9" Type="http://schemas.openxmlformats.org/officeDocument/2006/relationships/hyperlink" Target="https://www.contratos.gov.co/consultas/detalleProceso.do?numConstancia=21-4-12587395" TargetMode="External"/><Relationship Id="rId14" Type="http://schemas.openxmlformats.org/officeDocument/2006/relationships/hyperlink" Target="https://www.contratos.gov.co/consultas/detalleProceso.do?numConstancia=22-4-12808092" TargetMode="External"/><Relationship Id="rId22" Type="http://schemas.openxmlformats.org/officeDocument/2006/relationships/hyperlink" Target="https://www.contratos.gov.co/consultas/detalleProceso.do?numConstancia=22-4-12848322" TargetMode="External"/><Relationship Id="rId27" Type="http://schemas.openxmlformats.org/officeDocument/2006/relationships/hyperlink" Target="https://www.contratos.gov.co/consultas/detalleProceso.do?numConstancia=22-4-12711903" TargetMode="External"/><Relationship Id="rId30" Type="http://schemas.openxmlformats.org/officeDocument/2006/relationships/hyperlink" Target="https://www.contratos.gov.co/consultas/detalleProceso.do?numConstancia=22-4-12993238" TargetMode="External"/><Relationship Id="rId3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8"/>
  <sheetViews>
    <sheetView tabSelected="1" topLeftCell="A44" zoomScaleNormal="100" workbookViewId="0">
      <pane xSplit="1" topLeftCell="C1" activePane="topRight" state="frozen"/>
      <selection pane="topRight" activeCell="J47" sqref="J47"/>
    </sheetView>
  </sheetViews>
  <sheetFormatPr baseColWidth="10" defaultRowHeight="15"/>
  <cols>
    <col min="2" max="2" width="41.7109375" customWidth="1"/>
    <col min="3" max="3" width="13.140625" customWidth="1"/>
    <col min="4" max="4" width="14.42578125" customWidth="1"/>
    <col min="5" max="5" width="11.42578125" style="30"/>
    <col min="7" max="7" width="12.5703125" customWidth="1"/>
    <col min="8" max="8" width="13.140625" customWidth="1"/>
    <col min="9" max="9" width="13" customWidth="1"/>
    <col min="10" max="10" width="12.5703125" style="38" bestFit="1" customWidth="1"/>
    <col min="11" max="11" width="14" customWidth="1"/>
    <col min="12" max="12" width="15" customWidth="1"/>
    <col min="13" max="13" width="15" style="26" customWidth="1"/>
    <col min="14" max="14" width="67" customWidth="1"/>
  </cols>
  <sheetData>
    <row r="1" spans="1:14" ht="36">
      <c r="A1" s="1" t="s">
        <v>0</v>
      </c>
      <c r="B1" s="2" t="s">
        <v>1</v>
      </c>
      <c r="C1" s="2" t="s">
        <v>2</v>
      </c>
      <c r="D1" s="2" t="s">
        <v>3</v>
      </c>
      <c r="E1" s="3" t="s">
        <v>4</v>
      </c>
      <c r="F1" s="2" t="s">
        <v>5</v>
      </c>
      <c r="G1" s="4" t="s">
        <v>6</v>
      </c>
      <c r="H1" s="5" t="s">
        <v>7</v>
      </c>
      <c r="I1" s="6" t="s">
        <v>8</v>
      </c>
      <c r="J1" s="5" t="s">
        <v>9</v>
      </c>
      <c r="K1" s="1" t="s">
        <v>10</v>
      </c>
      <c r="L1" s="1" t="s">
        <v>11</v>
      </c>
      <c r="M1" s="1" t="s">
        <v>20</v>
      </c>
      <c r="N1" s="1" t="s">
        <v>19</v>
      </c>
    </row>
    <row r="2" spans="1:14" ht="90">
      <c r="A2" s="7" t="s">
        <v>25</v>
      </c>
      <c r="B2" s="14" t="s">
        <v>45</v>
      </c>
      <c r="C2" s="17" t="s">
        <v>46</v>
      </c>
      <c r="D2" s="18" t="s">
        <v>47</v>
      </c>
      <c r="E2" s="19">
        <v>44578</v>
      </c>
      <c r="F2" s="28" t="s">
        <v>48</v>
      </c>
      <c r="G2" s="8">
        <v>44743</v>
      </c>
      <c r="H2" s="29">
        <v>110473696</v>
      </c>
      <c r="I2" s="10">
        <v>52130550</v>
      </c>
      <c r="J2" s="29">
        <f>12106977+12357749+14870652+11477017+11835631+11956284</f>
        <v>74604310</v>
      </c>
      <c r="K2" s="12">
        <f>(H2+I2)-J2</f>
        <v>87999936</v>
      </c>
      <c r="L2" s="11">
        <f>J2/(H2+I2)</f>
        <v>0.45880911375463096</v>
      </c>
      <c r="M2" s="11">
        <f>J2*L2/(H2+I2)</f>
        <v>0.21050580286430992</v>
      </c>
      <c r="N2" s="27" t="s">
        <v>137</v>
      </c>
    </row>
    <row r="3" spans="1:14" ht="67.5">
      <c r="A3" s="7" t="s">
        <v>26</v>
      </c>
      <c r="B3" s="14" t="s">
        <v>50</v>
      </c>
      <c r="C3" s="17">
        <v>1037638937</v>
      </c>
      <c r="D3" s="18" t="s">
        <v>49</v>
      </c>
      <c r="E3" s="19">
        <v>44578</v>
      </c>
      <c r="F3" s="28" t="s">
        <v>13</v>
      </c>
      <c r="G3" s="8">
        <v>44926</v>
      </c>
      <c r="H3" s="29">
        <v>46000000</v>
      </c>
      <c r="I3" s="13"/>
      <c r="J3" s="29">
        <f>2010000+4000000+4000000+4000000+4000000+4000000+4000000+4000000</f>
        <v>30010000</v>
      </c>
      <c r="K3" s="12">
        <f t="shared" ref="K3:K8" si="0">H3-J3</f>
        <v>15990000</v>
      </c>
      <c r="L3" s="11">
        <f>J3/H3</f>
        <v>0.65239130434782611</v>
      </c>
      <c r="M3" s="11">
        <f>J3*L3/H3</f>
        <v>0.42561441398865785</v>
      </c>
      <c r="N3" s="27" t="s">
        <v>138</v>
      </c>
    </row>
    <row r="4" spans="1:14" ht="56.25">
      <c r="A4" s="7" t="s">
        <v>27</v>
      </c>
      <c r="B4" s="14" t="s">
        <v>51</v>
      </c>
      <c r="C4" s="17">
        <v>1040735895</v>
      </c>
      <c r="D4" s="18" t="s">
        <v>21</v>
      </c>
      <c r="E4" s="19">
        <v>44578</v>
      </c>
      <c r="F4" s="28" t="s">
        <v>52</v>
      </c>
      <c r="G4" s="8">
        <v>44926</v>
      </c>
      <c r="H4" s="29">
        <v>51912150</v>
      </c>
      <c r="I4" s="15"/>
      <c r="J4" s="29">
        <f>2257050+4514100+4514100+4514100+4514100+4514100+4514100+4514100+4514100</f>
        <v>38369850</v>
      </c>
      <c r="K4" s="12">
        <f t="shared" si="0"/>
        <v>13542300</v>
      </c>
      <c r="L4" s="11">
        <f>J4/H4</f>
        <v>0.73913043478260865</v>
      </c>
      <c r="M4" s="11">
        <f>J4*L4/H4</f>
        <v>0.54631379962192816</v>
      </c>
      <c r="N4" s="27" t="s">
        <v>139</v>
      </c>
    </row>
    <row r="5" spans="1:14" ht="67.5">
      <c r="A5" s="7" t="s">
        <v>28</v>
      </c>
      <c r="B5" s="16" t="s">
        <v>53</v>
      </c>
      <c r="C5" s="17">
        <v>43202093</v>
      </c>
      <c r="D5" s="18" t="s">
        <v>54</v>
      </c>
      <c r="E5" s="19">
        <v>44578</v>
      </c>
      <c r="F5" s="28" t="s">
        <v>57</v>
      </c>
      <c r="G5" s="8">
        <v>44926</v>
      </c>
      <c r="H5" s="29">
        <v>41458000</v>
      </c>
      <c r="I5" s="22"/>
      <c r="J5" s="29">
        <f>1803000+3605000+3605000+3605000+3605000+3605000+3605000+3605000+3605000</f>
        <v>30643000</v>
      </c>
      <c r="K5" s="12">
        <f t="shared" si="0"/>
        <v>10815000</v>
      </c>
      <c r="L5" s="11">
        <f t="shared" ref="L5:L8" si="1">J5/H5</f>
        <v>0.73913358097351534</v>
      </c>
      <c r="M5" s="11">
        <f t="shared" ref="M5:M8" si="2">J5*L5/H5</f>
        <v>0.5463184505227322</v>
      </c>
      <c r="N5" s="27" t="s">
        <v>140</v>
      </c>
    </row>
    <row r="6" spans="1:14" ht="45">
      <c r="A6" s="7" t="s">
        <v>29</v>
      </c>
      <c r="B6" s="16" t="s">
        <v>55</v>
      </c>
      <c r="C6" s="17">
        <v>42789162</v>
      </c>
      <c r="D6" s="18" t="s">
        <v>24</v>
      </c>
      <c r="E6" s="19">
        <v>44698</v>
      </c>
      <c r="F6" s="28" t="s">
        <v>58</v>
      </c>
      <c r="G6" s="8">
        <v>44918</v>
      </c>
      <c r="H6" s="29">
        <v>25454731</v>
      </c>
      <c r="I6" s="22"/>
      <c r="J6" s="29">
        <f>1133000+2266000+2266000+2266000+2266000+2266000+2266000+2266000+2266000</f>
        <v>19261000</v>
      </c>
      <c r="K6" s="12">
        <f t="shared" si="0"/>
        <v>6193731</v>
      </c>
      <c r="L6" s="11">
        <f t="shared" si="1"/>
        <v>0.75667662722501372</v>
      </c>
      <c r="M6" s="11">
        <f t="shared" si="2"/>
        <v>0.57255951818862239</v>
      </c>
      <c r="N6" s="27" t="s">
        <v>141</v>
      </c>
    </row>
    <row r="7" spans="1:14" ht="45">
      <c r="A7" s="7" t="s">
        <v>30</v>
      </c>
      <c r="B7" s="16" t="s">
        <v>56</v>
      </c>
      <c r="C7" s="17">
        <v>94477864</v>
      </c>
      <c r="D7" s="18" t="s">
        <v>18</v>
      </c>
      <c r="E7" s="19">
        <v>44578</v>
      </c>
      <c r="F7" s="28" t="s">
        <v>22</v>
      </c>
      <c r="G7" s="8">
        <v>44728</v>
      </c>
      <c r="H7" s="29">
        <v>22175000</v>
      </c>
      <c r="I7" s="22"/>
      <c r="J7" s="29">
        <f>2217500+4435000+4435000+4435000+4435000+2217500</f>
        <v>22175000</v>
      </c>
      <c r="K7" s="12">
        <f t="shared" si="0"/>
        <v>0</v>
      </c>
      <c r="L7" s="11">
        <f t="shared" si="1"/>
        <v>1</v>
      </c>
      <c r="M7" s="11">
        <f t="shared" si="2"/>
        <v>1</v>
      </c>
      <c r="N7" s="27" t="s">
        <v>142</v>
      </c>
    </row>
    <row r="8" spans="1:14" ht="78.75">
      <c r="A8" s="7" t="s">
        <v>31</v>
      </c>
      <c r="B8" s="16" t="s">
        <v>59</v>
      </c>
      <c r="C8" s="17">
        <v>43988171</v>
      </c>
      <c r="D8" s="18" t="s">
        <v>60</v>
      </c>
      <c r="E8" s="19">
        <v>44698</v>
      </c>
      <c r="F8" s="9" t="s">
        <v>61</v>
      </c>
      <c r="G8" s="20">
        <v>44926</v>
      </c>
      <c r="H8" s="21">
        <v>43578000</v>
      </c>
      <c r="I8" s="22"/>
      <c r="J8" s="37">
        <f>1778000+3800000+3800000+3800000+3800000+3800000+3800000+3800000+3800000</f>
        <v>32178000</v>
      </c>
      <c r="K8" s="12">
        <f t="shared" si="0"/>
        <v>11400000</v>
      </c>
      <c r="L8" s="11">
        <f t="shared" si="1"/>
        <v>0.7384001101473221</v>
      </c>
      <c r="M8" s="11">
        <f t="shared" si="2"/>
        <v>0.54523472266557738</v>
      </c>
      <c r="N8" s="27" t="s">
        <v>143</v>
      </c>
    </row>
    <row r="9" spans="1:14" ht="48">
      <c r="A9" s="7" t="s">
        <v>32</v>
      </c>
      <c r="B9" s="14" t="s">
        <v>62</v>
      </c>
      <c r="C9" s="17" t="s">
        <v>63</v>
      </c>
      <c r="D9" s="18" t="s">
        <v>64</v>
      </c>
      <c r="E9" s="19">
        <v>44621</v>
      </c>
      <c r="F9" s="9" t="s">
        <v>65</v>
      </c>
      <c r="G9" s="20">
        <v>45077</v>
      </c>
      <c r="H9" s="21">
        <v>25995960189</v>
      </c>
      <c r="I9" s="24"/>
      <c r="J9" s="35">
        <v>0</v>
      </c>
      <c r="K9" s="12">
        <v>25995960189</v>
      </c>
      <c r="L9" s="23">
        <v>0</v>
      </c>
      <c r="M9" s="11">
        <v>0</v>
      </c>
      <c r="N9" s="27" t="s">
        <v>144</v>
      </c>
    </row>
    <row r="10" spans="1:14" ht="84">
      <c r="A10" s="7" t="s">
        <v>33</v>
      </c>
      <c r="B10" s="14" t="s">
        <v>66</v>
      </c>
      <c r="C10" s="17" t="s">
        <v>67</v>
      </c>
      <c r="D10" s="18" t="s">
        <v>68</v>
      </c>
      <c r="E10" s="19">
        <v>44621</v>
      </c>
      <c r="F10" s="9" t="s">
        <v>65</v>
      </c>
      <c r="G10" s="20" t="s">
        <v>183</v>
      </c>
      <c r="H10" s="21">
        <v>1993293884</v>
      </c>
      <c r="I10" s="24"/>
      <c r="J10" s="35">
        <v>0</v>
      </c>
      <c r="K10" s="21">
        <v>1993293884</v>
      </c>
      <c r="L10" s="23">
        <v>0</v>
      </c>
      <c r="M10" s="11">
        <v>0</v>
      </c>
      <c r="N10" s="27" t="s">
        <v>145</v>
      </c>
    </row>
    <row r="11" spans="1:14" ht="90">
      <c r="A11" s="7" t="s">
        <v>34</v>
      </c>
      <c r="B11" s="16" t="s">
        <v>69</v>
      </c>
      <c r="C11" s="17" t="s">
        <v>70</v>
      </c>
      <c r="D11" s="18" t="s">
        <v>71</v>
      </c>
      <c r="E11" s="19">
        <v>44586</v>
      </c>
      <c r="F11" s="9" t="s">
        <v>72</v>
      </c>
      <c r="G11" s="20">
        <v>44919</v>
      </c>
      <c r="H11" s="21">
        <v>87637550</v>
      </c>
      <c r="I11" s="24"/>
      <c r="J11" s="41">
        <f>7967050+7967050+7967050+7967050+7967050+7967050+7967050+7967050</f>
        <v>63736400</v>
      </c>
      <c r="K11" s="21">
        <f>H11-J11</f>
        <v>23901150</v>
      </c>
      <c r="L11" s="11">
        <f t="shared" ref="L11:L16" si="3">J11/H11</f>
        <v>0.72727272727272729</v>
      </c>
      <c r="M11" s="11">
        <f t="shared" ref="M11:M16" si="4">J11*L11/H11</f>
        <v>0.52892561983471076</v>
      </c>
      <c r="N11" s="27" t="s">
        <v>146</v>
      </c>
    </row>
    <row r="12" spans="1:14" ht="67.5">
      <c r="A12" s="7" t="s">
        <v>35</v>
      </c>
      <c r="B12" s="16" t="s">
        <v>73</v>
      </c>
      <c r="C12" s="17">
        <v>71577370</v>
      </c>
      <c r="D12" s="18" t="s">
        <v>74</v>
      </c>
      <c r="E12" s="19">
        <v>44593</v>
      </c>
      <c r="F12" s="9" t="s">
        <v>75</v>
      </c>
      <c r="G12" s="20" t="s">
        <v>76</v>
      </c>
      <c r="H12" s="21">
        <v>441605629</v>
      </c>
      <c r="I12" s="21">
        <v>220801010</v>
      </c>
      <c r="J12" s="21">
        <f>148262603+194257683+79988720+66255383</f>
        <v>488764389</v>
      </c>
      <c r="K12" s="21">
        <f>(H12+I12)-J12</f>
        <v>173642250</v>
      </c>
      <c r="L12" s="11">
        <f>J12/(H12+I12)</f>
        <v>0.73786154942206128</v>
      </c>
      <c r="M12" s="11">
        <f>J12*L12/(H12+I12)</f>
        <v>0.54443966611552497</v>
      </c>
      <c r="N12" s="27" t="s">
        <v>147</v>
      </c>
    </row>
    <row r="13" spans="1:14" ht="78.75">
      <c r="A13" s="7" t="s">
        <v>36</v>
      </c>
      <c r="B13" s="16" t="s">
        <v>77</v>
      </c>
      <c r="C13" s="17" t="s">
        <v>78</v>
      </c>
      <c r="D13" s="18" t="s">
        <v>79</v>
      </c>
      <c r="E13" s="19">
        <v>44587</v>
      </c>
      <c r="F13" s="9" t="s">
        <v>22</v>
      </c>
      <c r="G13" s="20">
        <v>44645</v>
      </c>
      <c r="H13" s="21">
        <v>8330000</v>
      </c>
      <c r="I13" s="24"/>
      <c r="J13" s="21">
        <f>8330000</f>
        <v>8330000</v>
      </c>
      <c r="K13" s="21">
        <f>H13-J13</f>
        <v>0</v>
      </c>
      <c r="L13" s="11">
        <f t="shared" si="3"/>
        <v>1</v>
      </c>
      <c r="M13" s="11">
        <f t="shared" si="4"/>
        <v>1</v>
      </c>
      <c r="N13" s="27" t="s">
        <v>148</v>
      </c>
    </row>
    <row r="14" spans="1:14" ht="56.25">
      <c r="A14" s="7" t="s">
        <v>37</v>
      </c>
      <c r="B14" s="16" t="s">
        <v>80</v>
      </c>
      <c r="C14" s="17">
        <v>1036654551</v>
      </c>
      <c r="D14" s="18" t="s">
        <v>81</v>
      </c>
      <c r="E14" s="19">
        <v>44589</v>
      </c>
      <c r="F14" s="9" t="s">
        <v>82</v>
      </c>
      <c r="G14" s="20">
        <v>44925</v>
      </c>
      <c r="H14" s="21">
        <v>44182900</v>
      </c>
      <c r="I14" s="24"/>
      <c r="J14" s="39">
        <f>789000+3944900+3944900+3944900+3944900+3944900+3944900+3944900</f>
        <v>28403300</v>
      </c>
      <c r="K14" s="21">
        <f>H14-J14</f>
        <v>15779600</v>
      </c>
      <c r="L14" s="11">
        <f t="shared" si="3"/>
        <v>0.64285730452279044</v>
      </c>
      <c r="M14" s="11">
        <f t="shared" si="4"/>
        <v>0.41326551397830774</v>
      </c>
      <c r="N14" s="27" t="s">
        <v>149</v>
      </c>
    </row>
    <row r="15" spans="1:14" ht="123.75">
      <c r="A15" s="25" t="s">
        <v>38</v>
      </c>
      <c r="B15" s="16" t="s">
        <v>83</v>
      </c>
      <c r="C15" s="17">
        <v>71476620</v>
      </c>
      <c r="D15" s="18" t="s">
        <v>84</v>
      </c>
      <c r="E15" s="19">
        <v>44593</v>
      </c>
      <c r="F15" s="9" t="s">
        <v>22</v>
      </c>
      <c r="G15" s="20">
        <v>44545</v>
      </c>
      <c r="H15" s="21">
        <v>57750000</v>
      </c>
      <c r="I15" s="24"/>
      <c r="J15" s="39">
        <f>5500000+5500000+5500000+5500000+5500000+5500000+5500000+5500000</f>
        <v>44000000</v>
      </c>
      <c r="K15" s="21">
        <f>H15-J15</f>
        <v>13750000</v>
      </c>
      <c r="L15" s="11">
        <f t="shared" si="3"/>
        <v>0.76190476190476186</v>
      </c>
      <c r="M15" s="11">
        <f t="shared" si="4"/>
        <v>0.58049886621315194</v>
      </c>
      <c r="N15" s="27" t="s">
        <v>150</v>
      </c>
    </row>
    <row r="16" spans="1:14" ht="56.25">
      <c r="A16" s="7" t="s">
        <v>39</v>
      </c>
      <c r="B16" s="16" t="s">
        <v>85</v>
      </c>
      <c r="C16" s="17" t="s">
        <v>86</v>
      </c>
      <c r="D16" s="18" t="s">
        <v>87</v>
      </c>
      <c r="E16" s="19">
        <v>44593</v>
      </c>
      <c r="F16" s="9" t="s">
        <v>88</v>
      </c>
      <c r="G16" s="20">
        <v>44834</v>
      </c>
      <c r="H16" s="21">
        <v>400435000</v>
      </c>
      <c r="I16" s="24"/>
      <c r="J16" s="40">
        <f>26775000+47124000+95795000+69972000</f>
        <v>239666000</v>
      </c>
      <c r="K16" s="21">
        <f>H16-J16</f>
        <v>160769000</v>
      </c>
      <c r="L16" s="11">
        <f t="shared" si="3"/>
        <v>0.59851411589895986</v>
      </c>
      <c r="M16" s="11">
        <f t="shared" si="4"/>
        <v>0.35821914693031359</v>
      </c>
      <c r="N16" s="27" t="s">
        <v>151</v>
      </c>
    </row>
    <row r="17" spans="1:14" ht="78.75">
      <c r="A17" s="7" t="s">
        <v>40</v>
      </c>
      <c r="B17" s="16" t="s">
        <v>89</v>
      </c>
      <c r="C17" s="17">
        <v>1036599812</v>
      </c>
      <c r="D17" s="18" t="s">
        <v>23</v>
      </c>
      <c r="E17" s="19">
        <v>44589</v>
      </c>
      <c r="F17" s="9" t="s">
        <v>12</v>
      </c>
      <c r="G17" s="20">
        <v>44922</v>
      </c>
      <c r="H17" s="21">
        <v>26059000</v>
      </c>
      <c r="I17" s="24"/>
      <c r="J17" s="39">
        <f>2684800+2369000+2369000+2369000+2369000+2369000+2369000+2369000</f>
        <v>19267800</v>
      </c>
      <c r="K17" s="21">
        <f t="shared" ref="K17:K23" si="5">H17-J17</f>
        <v>6791200</v>
      </c>
      <c r="L17" s="11">
        <f t="shared" ref="L17:L33" si="6">J17/H17</f>
        <v>0.73939138109674196</v>
      </c>
      <c r="M17" s="11">
        <f t="shared" ref="M17:M48" si="7">J17*L17/H17</f>
        <v>0.54669961444014747</v>
      </c>
      <c r="N17" s="27" t="s">
        <v>152</v>
      </c>
    </row>
    <row r="18" spans="1:14" ht="67.5">
      <c r="A18" s="7" t="s">
        <v>41</v>
      </c>
      <c r="B18" s="16" t="s">
        <v>90</v>
      </c>
      <c r="C18" s="17" t="s">
        <v>91</v>
      </c>
      <c r="D18" s="18" t="s">
        <v>92</v>
      </c>
      <c r="E18" s="19">
        <v>44228</v>
      </c>
      <c r="F18" s="9" t="s">
        <v>22</v>
      </c>
      <c r="G18" s="20">
        <v>44926</v>
      </c>
      <c r="H18" s="21">
        <v>46200000</v>
      </c>
      <c r="I18" s="24"/>
      <c r="J18" s="39">
        <f>4200000+4200000+4200000+4200000+4200000+4200000+4200000+4200000</f>
        <v>33600000</v>
      </c>
      <c r="K18" s="21">
        <f t="shared" si="5"/>
        <v>12600000</v>
      </c>
      <c r="L18" s="11">
        <f t="shared" si="6"/>
        <v>0.72727272727272729</v>
      </c>
      <c r="M18" s="11">
        <f t="shared" si="7"/>
        <v>0.52892561983471076</v>
      </c>
      <c r="N18" s="27" t="s">
        <v>153</v>
      </c>
    </row>
    <row r="19" spans="1:14" ht="33.75">
      <c r="A19" s="25" t="s">
        <v>42</v>
      </c>
      <c r="B19" s="16" t="s">
        <v>93</v>
      </c>
      <c r="C19" s="17" t="s">
        <v>94</v>
      </c>
      <c r="D19" s="18" t="s">
        <v>95</v>
      </c>
      <c r="E19" s="19">
        <v>44593</v>
      </c>
      <c r="F19" s="9" t="s">
        <v>22</v>
      </c>
      <c r="G19" s="20">
        <v>44666</v>
      </c>
      <c r="H19" s="21">
        <v>100015240</v>
      </c>
      <c r="I19" s="24"/>
      <c r="J19" s="21">
        <f>100015240</f>
        <v>100015240</v>
      </c>
      <c r="K19" s="21">
        <f t="shared" si="5"/>
        <v>0</v>
      </c>
      <c r="L19" s="11">
        <f t="shared" si="6"/>
        <v>1</v>
      </c>
      <c r="M19" s="11">
        <f t="shared" si="7"/>
        <v>1</v>
      </c>
      <c r="N19" s="27" t="s">
        <v>154</v>
      </c>
    </row>
    <row r="20" spans="1:14" ht="45">
      <c r="A20" s="25" t="s">
        <v>43</v>
      </c>
      <c r="B20" s="16" t="s">
        <v>96</v>
      </c>
      <c r="C20" s="17" t="s">
        <v>97</v>
      </c>
      <c r="D20" s="18" t="s">
        <v>98</v>
      </c>
      <c r="E20" s="19">
        <v>44596</v>
      </c>
      <c r="F20" s="9" t="s">
        <v>72</v>
      </c>
      <c r="G20" s="20">
        <v>44625</v>
      </c>
      <c r="H20" s="21">
        <v>20106240</v>
      </c>
      <c r="I20" s="24"/>
      <c r="J20" s="21">
        <f>20106240</f>
        <v>20106240</v>
      </c>
      <c r="K20" s="21">
        <f t="shared" si="5"/>
        <v>0</v>
      </c>
      <c r="L20" s="11">
        <f t="shared" si="6"/>
        <v>1</v>
      </c>
      <c r="M20" s="11">
        <f t="shared" si="7"/>
        <v>1</v>
      </c>
      <c r="N20" s="27" t="s">
        <v>155</v>
      </c>
    </row>
    <row r="21" spans="1:14" ht="67.5">
      <c r="A21" s="25" t="s">
        <v>44</v>
      </c>
      <c r="B21" s="16" t="s">
        <v>99</v>
      </c>
      <c r="C21" s="17" t="s">
        <v>15</v>
      </c>
      <c r="D21" s="18" t="s">
        <v>16</v>
      </c>
      <c r="E21" s="19">
        <v>44593</v>
      </c>
      <c r="F21" s="9" t="s">
        <v>22</v>
      </c>
      <c r="G21" s="20">
        <v>44926</v>
      </c>
      <c r="H21" s="21">
        <v>29000000</v>
      </c>
      <c r="I21" s="24"/>
      <c r="J21" s="39">
        <f>2636400+2636400+2636400+2636400+2636400+2636400+2636400+2636400</f>
        <v>21091200</v>
      </c>
      <c r="K21" s="21">
        <f t="shared" si="5"/>
        <v>7908800</v>
      </c>
      <c r="L21" s="11">
        <f t="shared" si="6"/>
        <v>0.7272827586206897</v>
      </c>
      <c r="M21" s="11">
        <f t="shared" si="7"/>
        <v>0.52894021098692034</v>
      </c>
      <c r="N21" s="27" t="s">
        <v>156</v>
      </c>
    </row>
    <row r="22" spans="1:14" ht="56.25">
      <c r="A22" s="25" t="s">
        <v>108</v>
      </c>
      <c r="B22" s="16" t="s">
        <v>100</v>
      </c>
      <c r="C22" s="17" t="s">
        <v>14</v>
      </c>
      <c r="D22" s="18" t="s">
        <v>101</v>
      </c>
      <c r="E22" s="19">
        <v>44593</v>
      </c>
      <c r="F22" s="9" t="s">
        <v>22</v>
      </c>
      <c r="G22" s="20">
        <v>44926</v>
      </c>
      <c r="H22" s="21">
        <v>189345660</v>
      </c>
      <c r="I22" s="24"/>
      <c r="J22" s="39">
        <f>17213340+17213340+17213340+17213340+17213340+17213340</f>
        <v>103280040</v>
      </c>
      <c r="K22" s="21">
        <f t="shared" si="5"/>
        <v>86065620</v>
      </c>
      <c r="L22" s="11">
        <f t="shared" si="6"/>
        <v>0.5454576566476359</v>
      </c>
      <c r="M22" s="11">
        <f t="shared" si="7"/>
        <v>0.29752405519553027</v>
      </c>
      <c r="N22" s="27" t="s">
        <v>157</v>
      </c>
    </row>
    <row r="23" spans="1:14" ht="45">
      <c r="A23" s="25" t="s">
        <v>109</v>
      </c>
      <c r="B23" s="16" t="s">
        <v>102</v>
      </c>
      <c r="C23" s="17">
        <v>1040752314</v>
      </c>
      <c r="D23" s="18" t="s">
        <v>103</v>
      </c>
      <c r="E23" s="19">
        <v>44593</v>
      </c>
      <c r="F23" s="9" t="s">
        <v>72</v>
      </c>
      <c r="G23" s="20" t="s">
        <v>104</v>
      </c>
      <c r="H23" s="21">
        <v>4400000</v>
      </c>
      <c r="I23" s="24"/>
      <c r="J23" s="39">
        <f>2200000+2200000</f>
        <v>4400000</v>
      </c>
      <c r="K23" s="21">
        <f t="shared" si="5"/>
        <v>0</v>
      </c>
      <c r="L23" s="11">
        <f t="shared" si="6"/>
        <v>1</v>
      </c>
      <c r="M23" s="11">
        <f t="shared" si="7"/>
        <v>1</v>
      </c>
      <c r="N23" s="27" t="s">
        <v>158</v>
      </c>
    </row>
    <row r="24" spans="1:14" ht="78.75">
      <c r="A24" s="25" t="s">
        <v>110</v>
      </c>
      <c r="B24" s="16" t="s">
        <v>105</v>
      </c>
      <c r="C24" s="17" t="s">
        <v>106</v>
      </c>
      <c r="D24" s="18" t="s">
        <v>107</v>
      </c>
      <c r="E24" s="19">
        <v>44593</v>
      </c>
      <c r="F24" s="9" t="s">
        <v>12</v>
      </c>
      <c r="G24" s="20">
        <v>44920</v>
      </c>
      <c r="H24" s="21">
        <v>19608850</v>
      </c>
      <c r="I24" s="24"/>
      <c r="J24" s="35">
        <f>19074590</f>
        <v>19074590</v>
      </c>
      <c r="K24" s="21">
        <v>19608850</v>
      </c>
      <c r="L24" s="11">
        <f t="shared" si="6"/>
        <v>0.97275413907495845</v>
      </c>
      <c r="M24" s="11">
        <f t="shared" si="7"/>
        <v>0.94625061508746366</v>
      </c>
      <c r="N24" s="27" t="s">
        <v>159</v>
      </c>
    </row>
    <row r="25" spans="1:14" ht="101.25">
      <c r="A25" s="25" t="s">
        <v>111</v>
      </c>
      <c r="B25" s="16" t="s">
        <v>118</v>
      </c>
      <c r="C25" s="17" t="s">
        <v>119</v>
      </c>
      <c r="D25" s="18" t="s">
        <v>120</v>
      </c>
      <c r="E25" s="19">
        <v>44593</v>
      </c>
      <c r="F25" s="9" t="s">
        <v>12</v>
      </c>
      <c r="G25" s="20">
        <v>44926</v>
      </c>
      <c r="H25" s="21">
        <v>140000000</v>
      </c>
      <c r="I25" s="24"/>
      <c r="J25" s="35">
        <f>17186218+15116038+17768282+8925000+11519200+9662800</f>
        <v>80177538</v>
      </c>
      <c r="K25" s="21">
        <v>140000000</v>
      </c>
      <c r="L25" s="11">
        <f t="shared" si="6"/>
        <v>0.57269669999999995</v>
      </c>
      <c r="M25" s="11">
        <f t="shared" si="7"/>
        <v>0.32798151019089</v>
      </c>
      <c r="N25" s="27" t="s">
        <v>160</v>
      </c>
    </row>
    <row r="26" spans="1:14" ht="56.25">
      <c r="A26" s="25" t="s">
        <v>112</v>
      </c>
      <c r="B26" s="16" t="s">
        <v>121</v>
      </c>
      <c r="C26" s="17" t="s">
        <v>122</v>
      </c>
      <c r="D26" s="33" t="s">
        <v>123</v>
      </c>
      <c r="E26" s="19">
        <v>44609</v>
      </c>
      <c r="F26" s="9" t="s">
        <v>124</v>
      </c>
      <c r="G26" s="20">
        <v>44722</v>
      </c>
      <c r="H26" s="21">
        <v>1388038091</v>
      </c>
      <c r="I26" s="21">
        <v>359618000</v>
      </c>
      <c r="J26" s="35">
        <f>132471620+152464585</f>
        <v>284936205</v>
      </c>
      <c r="K26" s="21">
        <f>(H26+I26)-J26</f>
        <v>1462719886</v>
      </c>
      <c r="L26" s="11">
        <f>J26/(H26+I26)</f>
        <v>0.1630390592676394</v>
      </c>
      <c r="M26" s="11">
        <f>J26*L26/(H26+I26)</f>
        <v>2.6581734846876832E-2</v>
      </c>
      <c r="N26" s="27" t="s">
        <v>161</v>
      </c>
    </row>
    <row r="27" spans="1:14" ht="67.5">
      <c r="A27" s="25" t="s">
        <v>113</v>
      </c>
      <c r="B27" s="16" t="s">
        <v>125</v>
      </c>
      <c r="C27" s="17" t="s">
        <v>126</v>
      </c>
      <c r="D27" s="33" t="s">
        <v>127</v>
      </c>
      <c r="E27" s="19">
        <v>44251</v>
      </c>
      <c r="F27" s="9" t="s">
        <v>17</v>
      </c>
      <c r="G27" s="20">
        <v>44857</v>
      </c>
      <c r="H27" s="21">
        <v>705908000</v>
      </c>
      <c r="I27" s="24"/>
      <c r="J27" s="35">
        <f>56227500+72155650+72155650+72155650</f>
        <v>272694450</v>
      </c>
      <c r="K27" s="21">
        <f>H27-J27</f>
        <v>433213550</v>
      </c>
      <c r="L27" s="11">
        <f t="shared" si="6"/>
        <v>0.38630310182063388</v>
      </c>
      <c r="M27" s="11">
        <f t="shared" si="7"/>
        <v>0.14923008647624303</v>
      </c>
      <c r="N27" s="27" t="s">
        <v>162</v>
      </c>
    </row>
    <row r="28" spans="1:14" ht="48">
      <c r="A28" s="25" t="s">
        <v>114</v>
      </c>
      <c r="B28" s="16" t="s">
        <v>163</v>
      </c>
      <c r="C28" s="17" t="s">
        <v>164</v>
      </c>
      <c r="D28" s="33" t="s">
        <v>165</v>
      </c>
      <c r="E28" s="19">
        <v>44251</v>
      </c>
      <c r="F28" s="9" t="s">
        <v>17</v>
      </c>
      <c r="G28" s="20">
        <v>44842</v>
      </c>
      <c r="H28" s="21">
        <v>7219454637</v>
      </c>
      <c r="I28" s="42">
        <v>2736790050</v>
      </c>
      <c r="J28" s="40">
        <f>1958279027+890311406+3930467847</f>
        <v>6779058280</v>
      </c>
      <c r="K28" s="21">
        <f>H28-J28</f>
        <v>440396357</v>
      </c>
      <c r="L28" s="11">
        <f t="shared" si="6"/>
        <v>0.93899866691551037</v>
      </c>
      <c r="M28" s="11">
        <f t="shared" si="7"/>
        <v>0.88171849646910561</v>
      </c>
      <c r="N28" s="27" t="s">
        <v>166</v>
      </c>
    </row>
    <row r="29" spans="1:14" ht="48">
      <c r="A29" s="25" t="s">
        <v>115</v>
      </c>
      <c r="B29" s="16" t="s">
        <v>128</v>
      </c>
      <c r="C29" s="17" t="s">
        <v>129</v>
      </c>
      <c r="D29" s="33" t="s">
        <v>130</v>
      </c>
      <c r="E29" s="19">
        <v>44655</v>
      </c>
      <c r="F29" s="9" t="s">
        <v>65</v>
      </c>
      <c r="G29" s="20">
        <v>44745</v>
      </c>
      <c r="H29" s="21">
        <v>2327772079</v>
      </c>
      <c r="I29" s="42">
        <f>10922068+1152022573</f>
        <v>1162944641</v>
      </c>
      <c r="J29" s="35">
        <v>0</v>
      </c>
      <c r="K29" s="21">
        <f>(H29+I29)-J29</f>
        <v>3490716720</v>
      </c>
      <c r="L29" s="11">
        <f>J29/(H29+I29)</f>
        <v>0</v>
      </c>
      <c r="M29" s="11">
        <f>J29*L29/(H29+I29)</f>
        <v>0</v>
      </c>
      <c r="N29" s="27" t="s">
        <v>167</v>
      </c>
    </row>
    <row r="30" spans="1:14" ht="72">
      <c r="A30" s="25" t="s">
        <v>116</v>
      </c>
      <c r="B30" s="16" t="s">
        <v>131</v>
      </c>
      <c r="C30" s="17" t="s">
        <v>132</v>
      </c>
      <c r="D30" s="33" t="s">
        <v>133</v>
      </c>
      <c r="E30" s="19">
        <v>44655</v>
      </c>
      <c r="F30" s="9" t="s">
        <v>65</v>
      </c>
      <c r="G30" s="20">
        <v>44760</v>
      </c>
      <c r="H30" s="21">
        <v>297928837</v>
      </c>
      <c r="I30" s="42">
        <v>148207360</v>
      </c>
      <c r="J30" s="43">
        <f>68306000</f>
        <v>68306000</v>
      </c>
      <c r="K30" s="21">
        <f>(H30+I30)-J30</f>
        <v>377830197</v>
      </c>
      <c r="L30" s="11">
        <f>J30/(H30+I30)</f>
        <v>0.15310571179679464</v>
      </c>
      <c r="M30" s="11">
        <f>J30*L30/(H30+I30)</f>
        <v>2.3441358984803141E-2</v>
      </c>
      <c r="N30" s="27" t="s">
        <v>168</v>
      </c>
    </row>
    <row r="31" spans="1:14" ht="60">
      <c r="A31" s="25" t="s">
        <v>117</v>
      </c>
      <c r="B31" s="31" t="s">
        <v>134</v>
      </c>
      <c r="C31" s="32">
        <v>79519082</v>
      </c>
      <c r="D31" s="33" t="s">
        <v>135</v>
      </c>
      <c r="E31" s="34">
        <v>44644</v>
      </c>
      <c r="F31" s="34" t="s">
        <v>136</v>
      </c>
      <c r="G31" s="20">
        <v>44765</v>
      </c>
      <c r="H31" s="21">
        <v>408401217</v>
      </c>
      <c r="I31" s="42">
        <v>121159731</v>
      </c>
      <c r="J31" s="35">
        <f>163360487+190724000</f>
        <v>354084487</v>
      </c>
      <c r="K31" s="21">
        <f>(H31+I31)-J31</f>
        <v>175476461</v>
      </c>
      <c r="L31" s="11">
        <f>J31/(H31+I31)</f>
        <v>0.66863783732028514</v>
      </c>
      <c r="M31" s="11">
        <f>J31*L31/(H31+I31)</f>
        <v>0.44707655749634817</v>
      </c>
      <c r="N31" s="27" t="s">
        <v>169</v>
      </c>
    </row>
    <row r="32" spans="1:14" ht="48">
      <c r="A32" s="25" t="s">
        <v>170</v>
      </c>
      <c r="B32" s="31" t="s">
        <v>175</v>
      </c>
      <c r="C32" s="32" t="s">
        <v>176</v>
      </c>
      <c r="D32" s="36" t="s">
        <v>177</v>
      </c>
      <c r="E32" s="34">
        <v>44741</v>
      </c>
      <c r="F32" s="34" t="s">
        <v>22</v>
      </c>
      <c r="G32" s="20">
        <v>44923</v>
      </c>
      <c r="H32" s="21">
        <v>1247721869</v>
      </c>
      <c r="I32" s="24"/>
      <c r="J32" s="48">
        <f>155965234+155965234+155965234</f>
        <v>467895702</v>
      </c>
      <c r="K32" s="21">
        <f>H32-J32</f>
        <v>779826167</v>
      </c>
      <c r="L32" s="11">
        <f t="shared" si="6"/>
        <v>0.37500000090164326</v>
      </c>
      <c r="M32" s="11">
        <f t="shared" si="7"/>
        <v>0.14062500067623243</v>
      </c>
      <c r="N32" s="27" t="s">
        <v>178</v>
      </c>
    </row>
    <row r="33" spans="1:14" ht="60">
      <c r="A33" s="25" t="s">
        <v>174</v>
      </c>
      <c r="B33" s="31" t="s">
        <v>171</v>
      </c>
      <c r="C33" s="32">
        <v>1047471009</v>
      </c>
      <c r="D33" s="36" t="s">
        <v>172</v>
      </c>
      <c r="E33" s="34">
        <v>44743</v>
      </c>
      <c r="F33" s="34" t="s">
        <v>173</v>
      </c>
      <c r="G33" s="20">
        <v>44926</v>
      </c>
      <c r="H33" s="21">
        <v>21000000</v>
      </c>
      <c r="I33" s="24"/>
      <c r="J33" s="35">
        <f>3500000+3500000+3500000</f>
        <v>10500000</v>
      </c>
      <c r="K33" s="21">
        <f>H33-J33</f>
        <v>10500000</v>
      </c>
      <c r="L33" s="11">
        <f t="shared" si="6"/>
        <v>0.5</v>
      </c>
      <c r="M33" s="11">
        <f t="shared" si="7"/>
        <v>0.25</v>
      </c>
      <c r="N33" s="27" t="s">
        <v>179</v>
      </c>
    </row>
    <row r="34" spans="1:14" ht="84">
      <c r="A34" s="25" t="s">
        <v>180</v>
      </c>
      <c r="B34" s="31" t="s">
        <v>181</v>
      </c>
      <c r="C34" s="32">
        <v>1037573683</v>
      </c>
      <c r="D34" s="36" t="s">
        <v>182</v>
      </c>
      <c r="E34" s="34">
        <v>44761</v>
      </c>
      <c r="F34" s="34" t="s">
        <v>13</v>
      </c>
      <c r="G34" s="20">
        <v>44852</v>
      </c>
      <c r="H34" s="21">
        <v>10500000</v>
      </c>
      <c r="I34" s="24"/>
      <c r="J34" s="35">
        <f>1340000+3500000</f>
        <v>4840000</v>
      </c>
      <c r="K34" s="21">
        <f>H34-J34</f>
        <v>5660000</v>
      </c>
      <c r="L34" s="11">
        <f>J34/H34</f>
        <v>0.46095238095238095</v>
      </c>
      <c r="M34" s="11">
        <f t="shared" si="7"/>
        <v>0.21247709750566893</v>
      </c>
      <c r="N34" s="27" t="s">
        <v>193</v>
      </c>
    </row>
    <row r="35" spans="1:14" ht="48">
      <c r="A35" s="44" t="s">
        <v>184</v>
      </c>
      <c r="B35" s="31" t="s">
        <v>186</v>
      </c>
      <c r="C35" s="32" t="s">
        <v>187</v>
      </c>
      <c r="D35" s="33" t="s">
        <v>188</v>
      </c>
      <c r="E35" s="34">
        <v>44781</v>
      </c>
      <c r="F35" s="34" t="s">
        <v>192</v>
      </c>
      <c r="G35" s="20">
        <v>45176</v>
      </c>
      <c r="H35" s="21">
        <v>13462994702</v>
      </c>
      <c r="I35" s="24"/>
      <c r="J35" s="35">
        <f>4038321450</f>
        <v>4038321450</v>
      </c>
      <c r="K35" s="42">
        <f>H35-J35</f>
        <v>9424673252</v>
      </c>
      <c r="L35" s="11">
        <f t="shared" ref="L35:L48" si="8">J35/H35</f>
        <v>0.29995714470570845</v>
      </c>
      <c r="M35" s="11">
        <f t="shared" si="7"/>
        <v>8.9974288660001317E-2</v>
      </c>
      <c r="N35" s="27" t="s">
        <v>194</v>
      </c>
    </row>
    <row r="36" spans="1:14" ht="60">
      <c r="A36" s="44" t="s">
        <v>185</v>
      </c>
      <c r="B36" s="31" t="s">
        <v>189</v>
      </c>
      <c r="C36" s="45" t="s">
        <v>190</v>
      </c>
      <c r="D36" s="33" t="s">
        <v>191</v>
      </c>
      <c r="E36" s="34">
        <v>44781</v>
      </c>
      <c r="F36" s="34" t="s">
        <v>192</v>
      </c>
      <c r="G36" s="20">
        <v>45206</v>
      </c>
      <c r="H36" s="21">
        <v>1740103680</v>
      </c>
      <c r="I36" s="24"/>
      <c r="J36" s="35">
        <v>0</v>
      </c>
      <c r="K36" s="42">
        <f t="shared" ref="K36:K40" si="9">H36-J36</f>
        <v>1740103680</v>
      </c>
      <c r="L36" s="11">
        <f t="shared" si="8"/>
        <v>0</v>
      </c>
      <c r="M36" s="11">
        <f t="shared" si="7"/>
        <v>0</v>
      </c>
      <c r="N36" s="46" t="s">
        <v>195</v>
      </c>
    </row>
    <row r="37" spans="1:14" ht="72">
      <c r="A37" s="44" t="s">
        <v>196</v>
      </c>
      <c r="B37" s="31" t="s">
        <v>197</v>
      </c>
      <c r="C37" s="32">
        <v>98660837</v>
      </c>
      <c r="D37" s="33" t="s">
        <v>198</v>
      </c>
      <c r="E37" s="34">
        <v>44783</v>
      </c>
      <c r="F37" s="34" t="s">
        <v>124</v>
      </c>
      <c r="G37" s="20">
        <v>45055</v>
      </c>
      <c r="H37" s="21">
        <v>7581850342</v>
      </c>
      <c r="I37" s="24"/>
      <c r="J37" s="35">
        <v>0</v>
      </c>
      <c r="K37" s="42">
        <f t="shared" si="9"/>
        <v>7581850342</v>
      </c>
      <c r="L37" s="47">
        <f t="shared" si="8"/>
        <v>0</v>
      </c>
      <c r="M37" s="11">
        <f t="shared" si="7"/>
        <v>0</v>
      </c>
      <c r="N37" s="27" t="s">
        <v>203</v>
      </c>
    </row>
    <row r="38" spans="1:14" ht="48">
      <c r="A38" s="44" t="s">
        <v>199</v>
      </c>
      <c r="B38" s="31" t="s">
        <v>200</v>
      </c>
      <c r="C38" s="45" t="s">
        <v>201</v>
      </c>
      <c r="D38" s="33" t="s">
        <v>202</v>
      </c>
      <c r="E38" s="34">
        <v>44783</v>
      </c>
      <c r="F38" s="34" t="s">
        <v>124</v>
      </c>
      <c r="G38" s="20">
        <v>45083</v>
      </c>
      <c r="H38" s="21">
        <v>963139590</v>
      </c>
      <c r="I38" s="24"/>
      <c r="J38" s="35">
        <v>0</v>
      </c>
      <c r="K38" s="42">
        <f t="shared" si="9"/>
        <v>963139590</v>
      </c>
      <c r="L38" s="47">
        <f t="shared" si="8"/>
        <v>0</v>
      </c>
      <c r="M38" s="11">
        <f t="shared" si="7"/>
        <v>0</v>
      </c>
      <c r="N38" s="46" t="s">
        <v>204</v>
      </c>
    </row>
    <row r="39" spans="1:14" ht="48">
      <c r="A39" s="44" t="s">
        <v>205</v>
      </c>
      <c r="B39" s="31" t="s">
        <v>206</v>
      </c>
      <c r="C39" s="32">
        <v>15438735</v>
      </c>
      <c r="D39" s="33" t="s">
        <v>207</v>
      </c>
      <c r="E39" s="34">
        <v>44802</v>
      </c>
      <c r="F39" s="34" t="s">
        <v>211</v>
      </c>
      <c r="G39" s="20">
        <v>45135</v>
      </c>
      <c r="H39" s="21">
        <v>9175505496</v>
      </c>
      <c r="I39" s="24"/>
      <c r="J39" s="35">
        <v>0</v>
      </c>
      <c r="K39" s="42">
        <f t="shared" si="9"/>
        <v>9175505496</v>
      </c>
      <c r="L39" s="47">
        <f t="shared" si="8"/>
        <v>0</v>
      </c>
      <c r="M39" s="11">
        <f t="shared" si="7"/>
        <v>0</v>
      </c>
      <c r="N39" s="27" t="s">
        <v>213</v>
      </c>
    </row>
    <row r="40" spans="1:14" ht="60">
      <c r="A40" s="44" t="s">
        <v>208</v>
      </c>
      <c r="B40" s="31" t="s">
        <v>209</v>
      </c>
      <c r="C40" s="45" t="s">
        <v>126</v>
      </c>
      <c r="D40" s="33" t="s">
        <v>210</v>
      </c>
      <c r="E40" s="34">
        <v>44802</v>
      </c>
      <c r="F40" s="34" t="s">
        <v>211</v>
      </c>
      <c r="G40" s="20">
        <v>45166</v>
      </c>
      <c r="H40" s="21">
        <v>1277184160</v>
      </c>
      <c r="I40" s="24"/>
      <c r="J40" s="35">
        <v>0</v>
      </c>
      <c r="K40" s="42">
        <f t="shared" si="9"/>
        <v>1277184160</v>
      </c>
      <c r="L40" s="47">
        <f t="shared" si="8"/>
        <v>0</v>
      </c>
      <c r="M40" s="11">
        <f t="shared" si="7"/>
        <v>0</v>
      </c>
      <c r="N40" s="46" t="s">
        <v>212</v>
      </c>
    </row>
    <row r="41" spans="1:14" ht="31.5" customHeight="1">
      <c r="A41" s="44" t="s">
        <v>214</v>
      </c>
      <c r="B41" s="31" t="s">
        <v>215</v>
      </c>
      <c r="C41" s="32" t="s">
        <v>216</v>
      </c>
      <c r="D41" s="36" t="s">
        <v>217</v>
      </c>
      <c r="E41" s="34">
        <v>44783</v>
      </c>
      <c r="F41" s="34" t="s">
        <v>211</v>
      </c>
      <c r="G41" s="20">
        <v>44957</v>
      </c>
      <c r="H41" s="42">
        <v>3798961644</v>
      </c>
      <c r="I41" s="24"/>
      <c r="J41" s="35">
        <f>1519584657</f>
        <v>1519584657</v>
      </c>
      <c r="K41" s="42">
        <f>H41-J41</f>
        <v>2279376987</v>
      </c>
      <c r="L41" s="47">
        <f t="shared" si="8"/>
        <v>0.39999999984206208</v>
      </c>
      <c r="M41" s="11">
        <f t="shared" si="7"/>
        <v>0.15999999987364966</v>
      </c>
      <c r="N41" s="46" t="s">
        <v>218</v>
      </c>
    </row>
    <row r="42" spans="1:14" ht="60">
      <c r="A42" s="44" t="s">
        <v>219</v>
      </c>
      <c r="B42" s="31" t="s">
        <v>220</v>
      </c>
      <c r="C42" s="32" t="s">
        <v>221</v>
      </c>
      <c r="D42" s="33" t="s">
        <v>222</v>
      </c>
      <c r="E42" s="34">
        <v>44809</v>
      </c>
      <c r="F42" s="34" t="s">
        <v>223</v>
      </c>
      <c r="G42" s="20">
        <v>45142</v>
      </c>
      <c r="H42" s="42">
        <v>10156004472</v>
      </c>
      <c r="I42" s="24"/>
      <c r="J42" s="35">
        <v>0</v>
      </c>
      <c r="K42" s="42">
        <f>H42-J42</f>
        <v>10156004472</v>
      </c>
      <c r="L42" s="47">
        <f t="shared" si="8"/>
        <v>0</v>
      </c>
      <c r="M42" s="11">
        <f t="shared" si="7"/>
        <v>0</v>
      </c>
      <c r="N42" s="27" t="s">
        <v>224</v>
      </c>
    </row>
    <row r="43" spans="1:14" ht="60">
      <c r="A43" s="44" t="s">
        <v>225</v>
      </c>
      <c r="B43" s="31" t="s">
        <v>226</v>
      </c>
      <c r="C43" s="32">
        <v>71674260</v>
      </c>
      <c r="D43" s="36" t="s">
        <v>227</v>
      </c>
      <c r="E43" s="34">
        <v>44799</v>
      </c>
      <c r="F43" s="34" t="s">
        <v>228</v>
      </c>
      <c r="G43" s="20">
        <v>44905</v>
      </c>
      <c r="H43" s="21">
        <v>18550000</v>
      </c>
      <c r="I43" s="24"/>
      <c r="J43" s="35">
        <v>6183000</v>
      </c>
      <c r="K43" s="42">
        <f>H43-J43</f>
        <v>12367000</v>
      </c>
      <c r="L43" s="47">
        <f t="shared" si="8"/>
        <v>0.33331536388140159</v>
      </c>
      <c r="M43" s="11">
        <f t="shared" si="7"/>
        <v>0.11109913179939115</v>
      </c>
      <c r="N43" s="46" t="s">
        <v>229</v>
      </c>
    </row>
    <row r="44" spans="1:14" ht="60">
      <c r="A44" s="44" t="s">
        <v>230</v>
      </c>
      <c r="B44" s="31" t="s">
        <v>231</v>
      </c>
      <c r="C44" s="32" t="s">
        <v>232</v>
      </c>
      <c r="D44" s="33" t="s">
        <v>233</v>
      </c>
      <c r="E44" s="34">
        <v>44809</v>
      </c>
      <c r="F44" s="34" t="s">
        <v>223</v>
      </c>
      <c r="G44" s="20">
        <v>45173</v>
      </c>
      <c r="H44" s="21">
        <v>1243799900</v>
      </c>
      <c r="I44" s="24"/>
      <c r="J44" s="35">
        <v>0</v>
      </c>
      <c r="K44" s="42">
        <f t="shared" ref="K44:K48" si="10">H44-J44</f>
        <v>1243799900</v>
      </c>
      <c r="L44" s="47">
        <f t="shared" si="8"/>
        <v>0</v>
      </c>
      <c r="M44" s="11">
        <f t="shared" si="7"/>
        <v>0</v>
      </c>
      <c r="N44" s="46" t="s">
        <v>234</v>
      </c>
    </row>
    <row r="45" spans="1:14" ht="96">
      <c r="A45" s="44" t="s">
        <v>236</v>
      </c>
      <c r="B45" s="31" t="s">
        <v>237</v>
      </c>
      <c r="C45" s="45" t="s">
        <v>238</v>
      </c>
      <c r="D45" s="36" t="s">
        <v>239</v>
      </c>
      <c r="E45" s="34">
        <v>44813</v>
      </c>
      <c r="F45" s="34" t="s">
        <v>240</v>
      </c>
      <c r="G45" s="20">
        <v>44918</v>
      </c>
      <c r="H45" s="21">
        <v>633339210</v>
      </c>
      <c r="I45" s="24"/>
      <c r="J45" s="35">
        <v>0</v>
      </c>
      <c r="K45" s="42">
        <f t="shared" si="10"/>
        <v>633339210</v>
      </c>
      <c r="L45" s="47">
        <f t="shared" si="8"/>
        <v>0</v>
      </c>
      <c r="M45" s="11">
        <f t="shared" si="7"/>
        <v>0</v>
      </c>
      <c r="N45" s="46" t="s">
        <v>235</v>
      </c>
    </row>
    <row r="46" spans="1:14" ht="48">
      <c r="A46" s="44" t="s">
        <v>246</v>
      </c>
      <c r="B46" s="31" t="s">
        <v>247</v>
      </c>
      <c r="C46" s="45">
        <v>43782362</v>
      </c>
      <c r="D46" s="36" t="s">
        <v>248</v>
      </c>
      <c r="E46" s="34">
        <v>44830</v>
      </c>
      <c r="F46" s="34" t="s">
        <v>48</v>
      </c>
      <c r="G46" s="20">
        <v>44839</v>
      </c>
      <c r="H46" s="21">
        <v>7897729</v>
      </c>
      <c r="I46" s="24"/>
      <c r="J46" s="35">
        <v>0</v>
      </c>
      <c r="K46" s="42">
        <f t="shared" si="10"/>
        <v>7897729</v>
      </c>
      <c r="L46" s="47">
        <f t="shared" si="8"/>
        <v>0</v>
      </c>
      <c r="M46" s="11">
        <f t="shared" si="7"/>
        <v>0</v>
      </c>
      <c r="N46" s="46" t="s">
        <v>250</v>
      </c>
    </row>
    <row r="47" spans="1:14" ht="72">
      <c r="A47" s="25" t="s">
        <v>241</v>
      </c>
      <c r="B47" s="31" t="s">
        <v>243</v>
      </c>
      <c r="C47" s="45">
        <v>43575261</v>
      </c>
      <c r="D47" s="36" t="s">
        <v>244</v>
      </c>
      <c r="E47" s="34">
        <v>44838</v>
      </c>
      <c r="F47" s="34" t="s">
        <v>13</v>
      </c>
      <c r="G47" s="20">
        <v>44926</v>
      </c>
      <c r="H47" s="21">
        <v>10267000</v>
      </c>
      <c r="I47" s="24"/>
      <c r="J47" s="35">
        <v>0</v>
      </c>
      <c r="K47" s="42">
        <f t="shared" si="10"/>
        <v>10267000</v>
      </c>
      <c r="L47" s="47">
        <f t="shared" si="8"/>
        <v>0</v>
      </c>
      <c r="M47" s="11">
        <f t="shared" si="7"/>
        <v>0</v>
      </c>
      <c r="N47" s="46" t="s">
        <v>249</v>
      </c>
    </row>
    <row r="48" spans="1:14" ht="60">
      <c r="A48" s="25" t="s">
        <v>242</v>
      </c>
      <c r="B48" s="31" t="s">
        <v>245</v>
      </c>
      <c r="C48" s="45" t="s">
        <v>119</v>
      </c>
      <c r="D48" s="36" t="s">
        <v>120</v>
      </c>
      <c r="E48" s="34">
        <v>44844</v>
      </c>
      <c r="F48" s="34" t="s">
        <v>61</v>
      </c>
      <c r="G48" s="20">
        <v>44874</v>
      </c>
      <c r="H48" s="21">
        <v>59500000</v>
      </c>
      <c r="I48" s="24"/>
      <c r="J48" s="35">
        <v>0</v>
      </c>
      <c r="K48" s="42">
        <f t="shared" si="10"/>
        <v>59500000</v>
      </c>
      <c r="L48" s="47">
        <f t="shared" si="8"/>
        <v>0</v>
      </c>
      <c r="M48" s="11">
        <f t="shared" si="7"/>
        <v>0</v>
      </c>
      <c r="N48" s="46" t="s">
        <v>251</v>
      </c>
    </row>
    <row r="49" spans="1:14">
      <c r="A49" s="25"/>
      <c r="B49" s="31"/>
      <c r="C49" s="45"/>
      <c r="D49" s="36"/>
      <c r="E49" s="34"/>
      <c r="F49" s="34"/>
      <c r="G49" s="20"/>
      <c r="H49" s="21"/>
      <c r="I49" s="24"/>
      <c r="J49" s="35"/>
      <c r="K49" s="21"/>
      <c r="L49" s="11"/>
      <c r="M49" s="11"/>
      <c r="N49" s="27"/>
    </row>
    <row r="50" spans="1:14">
      <c r="A50" s="25"/>
      <c r="B50" s="31"/>
      <c r="C50" s="32"/>
      <c r="D50" s="36"/>
      <c r="E50" s="34"/>
      <c r="F50" s="34"/>
      <c r="G50" s="20"/>
      <c r="H50" s="21"/>
      <c r="I50" s="24"/>
      <c r="J50" s="35"/>
      <c r="K50" s="21"/>
      <c r="L50" s="11"/>
      <c r="M50" s="11"/>
      <c r="N50" s="27"/>
    </row>
    <row r="51" spans="1:14">
      <c r="A51" s="25"/>
      <c r="B51" s="31"/>
      <c r="C51" s="32"/>
      <c r="D51" s="36"/>
      <c r="E51" s="34"/>
      <c r="F51" s="34"/>
      <c r="G51" s="20"/>
      <c r="H51" s="21"/>
      <c r="I51" s="24"/>
      <c r="J51" s="35"/>
      <c r="K51" s="21"/>
      <c r="L51" s="11"/>
      <c r="M51" s="11"/>
      <c r="N51" s="27"/>
    </row>
    <row r="52" spans="1:14">
      <c r="A52" s="25"/>
      <c r="B52" s="31"/>
      <c r="C52" s="32"/>
      <c r="D52" s="36"/>
      <c r="E52" s="34"/>
      <c r="F52" s="34"/>
      <c r="G52" s="20"/>
      <c r="H52" s="21"/>
      <c r="I52" s="24"/>
      <c r="J52" s="35"/>
      <c r="K52" s="21"/>
      <c r="L52" s="11"/>
      <c r="M52" s="11"/>
      <c r="N52" s="27"/>
    </row>
    <row r="53" spans="1:14">
      <c r="A53" s="25"/>
      <c r="B53" s="31"/>
      <c r="C53" s="32"/>
      <c r="D53" s="36"/>
      <c r="E53" s="34"/>
      <c r="F53" s="34"/>
      <c r="G53" s="20"/>
      <c r="H53" s="21"/>
      <c r="I53" s="24"/>
      <c r="J53" s="35"/>
      <c r="K53" s="21"/>
      <c r="L53" s="11"/>
      <c r="M53" s="11"/>
      <c r="N53" s="27"/>
    </row>
    <row r="54" spans="1:14">
      <c r="A54" s="25"/>
      <c r="B54" s="31"/>
      <c r="C54" s="32"/>
      <c r="D54" s="36"/>
      <c r="E54" s="34"/>
      <c r="F54" s="34"/>
      <c r="G54" s="20"/>
      <c r="H54" s="21"/>
      <c r="I54" s="24"/>
      <c r="J54" s="35"/>
      <c r="K54" s="21"/>
      <c r="L54" s="11"/>
      <c r="M54" s="11"/>
      <c r="N54" s="27"/>
    </row>
    <row r="55" spans="1:14">
      <c r="A55" s="25"/>
      <c r="B55" s="31"/>
      <c r="C55" s="32"/>
      <c r="D55" s="36"/>
      <c r="E55" s="34"/>
      <c r="F55" s="34"/>
      <c r="G55" s="20"/>
      <c r="H55" s="21"/>
      <c r="I55" s="24"/>
      <c r="J55" s="35"/>
      <c r="K55" s="21"/>
      <c r="L55" s="11"/>
      <c r="M55" s="11"/>
      <c r="N55" s="27"/>
    </row>
    <row r="56" spans="1:14">
      <c r="A56" s="25"/>
      <c r="B56" s="31"/>
      <c r="C56" s="32"/>
      <c r="D56" s="36"/>
      <c r="E56" s="34"/>
      <c r="F56" s="34"/>
      <c r="G56" s="20"/>
      <c r="H56" s="21"/>
      <c r="I56" s="24"/>
      <c r="J56" s="35"/>
      <c r="K56" s="21"/>
      <c r="L56" s="11"/>
      <c r="M56" s="11"/>
      <c r="N56" s="27"/>
    </row>
    <row r="57" spans="1:14">
      <c r="A57" s="25"/>
      <c r="B57" s="31"/>
      <c r="C57" s="32"/>
      <c r="D57" s="36"/>
      <c r="E57" s="34"/>
      <c r="F57" s="34"/>
      <c r="G57" s="20"/>
      <c r="H57" s="21"/>
      <c r="I57" s="24"/>
      <c r="J57" s="35"/>
      <c r="K57" s="21"/>
      <c r="L57" s="11"/>
      <c r="M57" s="11"/>
      <c r="N57" s="27"/>
    </row>
    <row r="58" spans="1:14">
      <c r="A58" s="25"/>
      <c r="B58" s="31"/>
      <c r="C58" s="32"/>
      <c r="D58" s="36"/>
      <c r="E58" s="34"/>
      <c r="F58" s="34"/>
      <c r="G58" s="20"/>
      <c r="H58" s="21"/>
      <c r="I58" s="24"/>
      <c r="J58" s="35"/>
      <c r="K58" s="21"/>
      <c r="L58" s="11"/>
      <c r="M58" s="11"/>
      <c r="N58" s="27"/>
    </row>
  </sheetData>
  <phoneticPr fontId="12" type="noConversion"/>
  <hyperlinks>
    <hyperlink ref="N2" r:id="rId1" xr:uid="{18BA65C6-D0F4-48A5-BBB3-48D13BEBC276}"/>
    <hyperlink ref="N3" r:id="rId2" xr:uid="{FAF109B7-437C-4A30-9D16-F524D6012454}"/>
    <hyperlink ref="N4" r:id="rId3" xr:uid="{0AC9D52B-6C29-4680-8A9A-6D9A29B761DA}"/>
    <hyperlink ref="N5" r:id="rId4" xr:uid="{ADFE084A-4A21-4BDF-BCF2-AFED14467C7F}"/>
    <hyperlink ref="N6" r:id="rId5" xr:uid="{F6BBE67A-813B-4AD8-A6B8-8B39B4376E96}"/>
    <hyperlink ref="N7" r:id="rId6" xr:uid="{753D8D39-85A2-4BC9-B4B0-F356F82894EF}"/>
    <hyperlink ref="N8" r:id="rId7" xr:uid="{7B70B725-FAB4-4F68-9998-E3A6C7F28444}"/>
    <hyperlink ref="N9" r:id="rId8" xr:uid="{0F9A1CF0-073C-4201-A101-C2FFD69DB257}"/>
    <hyperlink ref="N10" r:id="rId9" xr:uid="{15481575-14DB-4670-ADDF-D949FEF67E55}"/>
    <hyperlink ref="N11" r:id="rId10" xr:uid="{24A5BCBD-EC74-4010-83C8-1FF657C440F4}"/>
    <hyperlink ref="N12" r:id="rId11" xr:uid="{DFE67C95-2190-491F-82FE-4D0234144733}"/>
    <hyperlink ref="N13" r:id="rId12" xr:uid="{EB79E1E6-ED68-4494-8C27-CF9B06DC5218}"/>
    <hyperlink ref="N14" r:id="rId13" xr:uid="{07E3B4BD-5489-41FC-9A2A-57A82FBABF80}"/>
    <hyperlink ref="N15" r:id="rId14" xr:uid="{7821394C-58BD-41C9-B915-DF781EC74E4B}"/>
    <hyperlink ref="N16" r:id="rId15" xr:uid="{481CA984-02A6-4270-B90C-3A01C188B137}"/>
    <hyperlink ref="N17" r:id="rId16" xr:uid="{D2F44AA7-05C5-4EC8-A60F-F7FA6F2A8B52}"/>
    <hyperlink ref="N18" r:id="rId17" xr:uid="{422D6888-CBD6-46C3-997E-41DF9656C683}"/>
    <hyperlink ref="N19" r:id="rId18" xr:uid="{3025E15E-1EE0-4D57-9BD1-3E4D8A9973F9}"/>
    <hyperlink ref="N20" r:id="rId19" xr:uid="{3D8784AE-A5DB-4AD6-9EE7-FC1EE6C23E18}"/>
    <hyperlink ref="N21" r:id="rId20" xr:uid="{99D5B3F6-D07E-45B2-8C76-264A8111EAB7}"/>
    <hyperlink ref="N22" r:id="rId21" xr:uid="{5B2CDE84-4E90-414D-9280-1EF01F83008A}"/>
    <hyperlink ref="N23" r:id="rId22" xr:uid="{D72CD44D-1897-4FF2-A448-D1FA445CA3E8}"/>
    <hyperlink ref="N24" r:id="rId23" xr:uid="{22226995-96A8-4C4A-85DF-7ED997C1071C}"/>
    <hyperlink ref="N25" r:id="rId24" xr:uid="{5F068EE1-AFA8-45EB-A6F8-69EADCFE2372}"/>
    <hyperlink ref="N26" r:id="rId25" xr:uid="{CA630139-8F13-432A-ACB4-F111DDE52861}"/>
    <hyperlink ref="N27" r:id="rId26" xr:uid="{B5ACA1A6-258F-4C29-9720-ED48C576BDFF}"/>
    <hyperlink ref="N28" r:id="rId27" xr:uid="{B0E6ADBD-AE60-4DBA-90B2-1039F5B5EE2C}"/>
    <hyperlink ref="N29" r:id="rId28" xr:uid="{08DE4F7A-9AD7-4A7A-8FB9-494D977C2D6B}"/>
    <hyperlink ref="N30" r:id="rId29" xr:uid="{6A307A35-B797-4E1C-8619-AFFD8A1238E6}"/>
    <hyperlink ref="N31" r:id="rId30" xr:uid="{ED7A06C2-B4B0-4322-8890-100B8E91B6CD}"/>
    <hyperlink ref="N36" r:id="rId31" xr:uid="{3CD15762-8DDF-4863-8CA7-12EAD3241B64}"/>
  </hyperlinks>
  <pageMargins left="0.7" right="0.7" top="0.75" bottom="0.75" header="0.3" footer="0.3"/>
  <pageSetup orientation="portrait" r:id="rId32"/>
  <legacy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 TRIMESTRE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Sánchez Zapata</dc:creator>
  <cp:lastModifiedBy>Estefanía Sánchez Zapata</cp:lastModifiedBy>
  <dcterms:created xsi:type="dcterms:W3CDTF">2020-10-07T18:32:48Z</dcterms:created>
  <dcterms:modified xsi:type="dcterms:W3CDTF">2022-10-14T19:41:57Z</dcterms:modified>
</cp:coreProperties>
</file>