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17149481\Desktop\"/>
    </mc:Choice>
  </mc:AlternateContent>
  <bookViews>
    <workbookView xWindow="0" yWindow="0" windowWidth="24000" windowHeight="9735"/>
  </bookViews>
  <sheets>
    <sheet name="PRIMER TRIMESTRE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M21" i="1" l="1"/>
  <c r="L21" i="1"/>
  <c r="M18" i="1" l="1"/>
  <c r="M19" i="1"/>
  <c r="M20" i="1"/>
  <c r="L19" i="1"/>
  <c r="L20" i="1"/>
  <c r="L18" i="1"/>
  <c r="M3" i="1" l="1"/>
  <c r="M4" i="1"/>
  <c r="M5" i="1"/>
  <c r="M6" i="1"/>
  <c r="M7" i="1"/>
  <c r="M8" i="1"/>
  <c r="M9" i="1"/>
  <c r="M10" i="1"/>
  <c r="M11" i="1"/>
  <c r="M12" i="1"/>
  <c r="M13" i="1"/>
  <c r="M14" i="1"/>
  <c r="M16" i="1"/>
  <c r="M17" i="1"/>
  <c r="M2" i="1"/>
  <c r="L17" i="1"/>
  <c r="L16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J6" i="1"/>
  <c r="L6" i="1" s="1"/>
  <c r="J5" i="1"/>
  <c r="L5" i="1" s="1"/>
  <c r="J4" i="1"/>
  <c r="L4" i="1" s="1"/>
  <c r="J3" i="1"/>
  <c r="K3" i="1" s="1"/>
  <c r="J2" i="1"/>
  <c r="L2" i="1" s="1"/>
  <c r="L3" i="1" l="1"/>
  <c r="K6" i="1"/>
  <c r="K5" i="1"/>
  <c r="K4" i="1"/>
  <c r="K2" i="1"/>
  <c r="M15" i="1" l="1"/>
</calcChain>
</file>

<file path=xl/sharedStrings.xml><?xml version="1.0" encoding="utf-8"?>
<sst xmlns="http://schemas.openxmlformats.org/spreadsheetml/2006/main" count="119" uniqueCount="105">
  <si>
    <t xml:space="preserve">Contrato </t>
  </si>
  <si>
    <t>Objeto</t>
  </si>
  <si>
    <t>NIT</t>
  </si>
  <si>
    <t>Contratista</t>
  </si>
  <si>
    <t>Fecha 
Inicio</t>
  </si>
  <si>
    <t>Supervisor</t>
  </si>
  <si>
    <t xml:space="preserve">Fecha
 Term </t>
  </si>
  <si>
    <t>Valor
Inicial</t>
  </si>
  <si>
    <t>Adición</t>
  </si>
  <si>
    <t>Vlr 
Ejecutado</t>
  </si>
  <si>
    <t>Vlr 
pendiente por ejecutar</t>
  </si>
  <si>
    <t>% Ejecucion Presupuestal</t>
  </si>
  <si>
    <t>OSCAR DAVID PIEDRAHITA CARDONA</t>
  </si>
  <si>
    <t>DIANA ARBOLEDA</t>
  </si>
  <si>
    <t>LOURDES FDA. MUÑOZ AGUIRRE</t>
  </si>
  <si>
    <t>PRESTACIÓN DE SERVICIOS DE APOYO A LA GESTIÓN COMO MENSAJERO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</si>
  <si>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CLAUDIA MARYORI ZAPATA TABORDA</t>
  </si>
  <si>
    <t>901.360.032-8</t>
  </si>
  <si>
    <t>PONCE ASESORES Y CONSULTORES S.A.S</t>
  </si>
  <si>
    <t>901.144.915-0</t>
  </si>
  <si>
    <t>CODWEB S.A.S</t>
  </si>
  <si>
    <t>LUZ ANGELA RUIZ NOREÑA</t>
  </si>
  <si>
    <t>PRESTACIÓN DE SERVICIOS PROFESIONALES PARA BRINDAR ACOMPAÑAMIENTO Y APOYO JURÍDICO A LAS DIFERENTES ÁREAS DE LA AGENCIA DE DESARROLLO LOCAL DE ITAGUI- ADELI</t>
  </si>
  <si>
    <t xml:space="preserve">MAURICIO ALEXANDER BLANDON VILLEGAS </t>
  </si>
  <si>
    <t>ANA MARIA GONZALEZ QUINTERO</t>
  </si>
  <si>
    <t>Publicaciòn</t>
  </si>
  <si>
    <t>Estado de Avance</t>
  </si>
  <si>
    <t>PRESTACION DE SERVICIOS PROFESIONALES PARA ASESORAR Y BRINDAR ACOMPAÑAMIENTO EN LA EJECUCIÓN DE LAS ACTIVIDADES DEL SISTEMA DE CONTROL INTERNO DE LA AGENCIA DE DESARROLLO LOCAL DE ITAGÜÍ - ADELI</t>
  </si>
  <si>
    <t>001-2021</t>
  </si>
  <si>
    <t xml:space="preserve">PRESTACIÓN DE SERVICIOS PROFESIONALES COMO CONTADOR PÚBLICO DE LA AGENCIA DE DESARROLLO LOCAL DE ITAGUI- ADELI. </t>
  </si>
  <si>
    <t>002-2021</t>
  </si>
  <si>
    <t xml:space="preserve">PRESTACIÓN DE SERVICIOS PROFESIONALES DE CONSTRUCTOR CIVIL ESPECIALISTA, COMO APOYO A LAS ACTIVIDADES DE LA DIRECCIÓN OPERATIVA Y DE PROYECTOS DE ADELI Y ACOMPAÑAMIENTO EN LAS DEMÁS ACTIVIDADES MISIONALES DE LA AGENCIA. </t>
  </si>
  <si>
    <t>003-2021</t>
  </si>
  <si>
    <t>004-2021</t>
  </si>
  <si>
    <t>CARLOS ADOLFO MUÑOZ LONDOÑO</t>
  </si>
  <si>
    <t>JOHANA MARTINEZ PARRA</t>
  </si>
  <si>
    <t>005-2021</t>
  </si>
  <si>
    <t>PRESTACIÓN DE SERVICIOS PROFESIONALES COMO COMUNICADOR PARA FORTALECER LOS PROYECTOS DE LA EMPRESA INDUSTRIAL Y COMERCIAL DEL ESTADO -  ADELI EN TODO  LO  RELACIONADO  CON  LAS  COMUNICACIONES  Y  MEDIOS</t>
  </si>
  <si>
    <t>SEBASTIÁN ZULUAGA ARIAS</t>
  </si>
  <si>
    <t>006-2021</t>
  </si>
  <si>
    <t>PRESTACIÓN DE SERVICIOS PROFESIONALES PARA LA ASESORÍA, SOPORTE Y MANTENIMIENTO DEL SITIO WEB INSTITUCIONAL, DEL SISGED Y LOS CORREOS ELECTRÓNICOS INSTITUCIONALES, ASÍ COMO LA ADMINISTRACIÓN DEL SERVIDOR DE LA AGENCIA DE DESARROLLO LOCAL DE ITAGÜI</t>
  </si>
  <si>
    <t>ISSYS ZAPATA MUÑOZ</t>
  </si>
  <si>
    <t>007-2021</t>
  </si>
  <si>
    <t>PRESTACIÓN DE SERVICIOS PROFESIONALES COMO ADMINISTRADOR EN SALUD OCUPACIONAL, PARA CONTINUAR CON EL ACOMPAÑAMIENTO, IMPLEMENTACIÓN, EJECUCIÓN, ACTUALIZACIÓN Y DOCUMENTACIÓN DEL SISTEMA DE GESTION DE SEGURIDAD Y SALUD EN EL TRABAJO (SG-SST) EN LA AGENCIA DE DESARROLLO LOCAL DE ITAGÜÍ – ADELI</t>
  </si>
  <si>
    <t>ERICA VIVIANA BEDOYA VILLADA</t>
  </si>
  <si>
    <t>008-2021</t>
  </si>
  <si>
    <t>PRESTACIÓN DE SERVICIOS DE APOYO INSTITUCIONAL EN EL AVANCE DE LA IMPLEMENTACIÓN DE LAS POLÍTICAS DE GOBIERNO DIGITAL, ASÍ COMO LA ASESORÍA, CAPACITACION Y AUDITORIA EN GESTIÓN DOCUMENTAL DE LA AGENCIA DE DESARROLLO LOCAL DE ITAGÜÍ.</t>
  </si>
  <si>
    <t>009-2021</t>
  </si>
  <si>
    <t>SELECCIÓN DE CONSULTOR PARA LA ELABORACION DE ESTUDIOS Y DISEÑOS REQUERIDOS PARA CUBIERTAS EN PLACAS DEPORTIVAS, ASI COMO UNA CUBIERTA PARA LAPLACA DEPORTIVAY EL BLOQUE ALEDAÑO DE LA INSTITUCION EDIUCATIVA SIMON BOLIVARDEL MUNICIPIO DE ITAGÜÍ</t>
  </si>
  <si>
    <t>901.452.804-2</t>
  </si>
  <si>
    <t>ANA MARIA GONZALEZ</t>
  </si>
  <si>
    <t>010-2021</t>
  </si>
  <si>
    <t>PRESTACIÓN DE SERVICIOS PROFESIONALES EN L APOYO CONTABLE Y FINANCIERO EN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</si>
  <si>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DAVID MEJIA MONTOYA</t>
  </si>
  <si>
    <t>MAURICIO BLANDON</t>
  </si>
  <si>
    <t>011-2021</t>
  </si>
  <si>
    <t>PRESTACIÓN DE SERVICIOS PROFESIONALES COMO ABOGADO COORDINADOR PARA DAR CONTINUIDAD DE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</si>
  <si>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WILMAN ANTONIO ROJO ZAPATA</t>
  </si>
  <si>
    <t>012-2021</t>
  </si>
  <si>
    <t>JUAN PABLO ANGEL OTALVARO</t>
  </si>
  <si>
    <t>013-2021</t>
  </si>
  <si>
    <t>PRESTACIÓN DE SERVICIOS PROFESIONALES COMO ABOGADA PARA DAR CONTINUIDAD DE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</si>
  <si>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DIANA SOFIA RESTREPO</t>
  </si>
  <si>
    <t>014-2021</t>
  </si>
  <si>
    <t>SELECCIÓN DE CONSULTOR PARA ADELANTAR LOS ESTUDIOS NECESARIOS DE EVALUACION E IDENTIFICACION DE LAS AMENAZAS NATURALES POR MOVIMIENTOS EN MASA, INUNDACION YAVENIDAS TORRENCIALES PARA LAREVISION DEL EOT DELMUNICIPIO DE MONTEBELLO</t>
  </si>
  <si>
    <t>900.437.183-0</t>
  </si>
  <si>
    <r>
      <t xml:space="preserve">CORPLANES </t>
    </r>
    <r>
      <rPr>
        <sz val="9"/>
        <color rgb="FFFF0000"/>
        <rFont val="Calibri"/>
        <family val="2"/>
        <scheme val="minor"/>
      </rPr>
      <t>(INV.PRIVADA No. 001 - 2021)</t>
    </r>
  </si>
  <si>
    <t>015-2021</t>
  </si>
  <si>
    <t>PRESTACIÓN DE SERVICIOS PROFESIONALES COMO CONTADOR PÚBLICO DE LA AGENCIA DE DESARROLLO LOCAL DE ITAGÜÍ - ADELI</t>
  </si>
  <si>
    <t>JHON FERNANDO ARISMENDY</t>
  </si>
  <si>
    <t>016-2021</t>
  </si>
  <si>
    <t>PRESTACION DE SERVICIOS DE APOYO ALA GESTION EN EL DESARROLLO DE ACTIVIDADES DE GESTION DOCUMENTAL DE LA EMPRESA INDUCTRIAL Y COMERCIAL DEL ESTADO - ADELI</t>
  </si>
  <si>
    <t>MONICA MARIA DAVILA MURIEL</t>
  </si>
  <si>
    <t>017-2021</t>
  </si>
  <si>
    <t>PRESTACION DE SERVICIOS PROFESIONALES DE ABOGADO ESPECILIZADO, COMO APOYO A LAS ACTIVIDADES CONTRACTUALES DE LA OFICINA JURIDICA DE LA EMPRESA INDUSTRIAL Y COMERCIAL DEL ESTADO - ADELI</t>
  </si>
  <si>
    <t>MARIO ARTURO RIOS ZORRILLA</t>
  </si>
  <si>
    <t>018-2021</t>
  </si>
  <si>
    <t>MEJORAMIENTO DEL ENTORNO URBANISTICO DEL CORREDOR METROPOLITANO DOBLE CALZADA CALLE 63 DEL MUNICIPIO DE ITAGUI</t>
  </si>
  <si>
    <t>901.466.165-5</t>
  </si>
  <si>
    <t>019-2021</t>
  </si>
  <si>
    <t>INTERVENTORIA TECNICA, ADMINISTRATIVA, FIANANCIERA, JURIDICA Y AMBIENTAL PARA EL MEJORAMIENTO DEL ENTORNO URBANISTICO DEL CORREDOR METROPOLITANO DOBLE CALZADA CALLE 63, INCLUYE EL PUENTE VEHICULAR ELEVADO SOBRE EL PARQUE DEL ARTISTA Y SUS LAZOS DE CONEXIÓN EN EL MUNICIPIO DE ITAGÜÍ</t>
  </si>
  <si>
    <r>
      <t xml:space="preserve">CONSORCIO SIMON BOLIVAR </t>
    </r>
    <r>
      <rPr>
        <sz val="8"/>
        <color rgb="FFFF0000"/>
        <rFont val="Calibri "/>
      </rPr>
      <t>(INV. PUBLICA No. 001 - 2021)</t>
    </r>
  </si>
  <si>
    <r>
      <t xml:space="preserve">JUAN MANUEL SUAREZ OSORIO </t>
    </r>
    <r>
      <rPr>
        <sz val="9"/>
        <color rgb="FFFF0000"/>
        <rFont val="Calibri"/>
        <family val="2"/>
        <scheme val="minor"/>
      </rPr>
      <t>(INV. PRIVADA No. 002 - 2021)</t>
    </r>
  </si>
  <si>
    <r>
      <t xml:space="preserve">CONCORCIO URBANO ING&amp;PAV </t>
    </r>
    <r>
      <rPr>
        <sz val="9"/>
        <color rgb="FFFF0000"/>
        <rFont val="Calibri"/>
        <family val="2"/>
        <scheme val="minor"/>
      </rPr>
      <t>(INV. PUBLICA No. 002 - 2021)</t>
    </r>
  </si>
  <si>
    <t>https://www.contratos.gov.co/consultas/detalleProceso.do?numConstancia=21-4-1152169</t>
  </si>
  <si>
    <t>https://www.contratos.gov.co/consultas/detalleProceso.do?numConstancia=21-4-11790485</t>
  </si>
  <si>
    <t>https://www.contratos.gov.co/consultas/detalleProceso.do?numConstancia=21-4-11522269</t>
  </si>
  <si>
    <t>https://www.contratos.gov.co/consultas/detalleProceso.do?numConstancia=21-4-11549302</t>
  </si>
  <si>
    <t>https://www.contratos.gov.co/consultas/detalleProceso.do?numConstancia=21-4-11556712</t>
  </si>
  <si>
    <t>https://www.contratos.gov.co/consultas/detalleProceso.do?numConstancia=21-4-11623605</t>
  </si>
  <si>
    <t>https://www.contratos.gov.co/consultas/detalleProceso.do?numConstancia=21-4-11627725</t>
  </si>
  <si>
    <t>https://www.contratos.gov.co/consultas/detalleProceso.do?numConstancia=21-4-11627511</t>
  </si>
  <si>
    <t>https://www.contratos.gov.co/consultas/detalleProceso.do?numConstancia=21-4-11662238</t>
  </si>
  <si>
    <t>https://www.contratos.gov.co/consultas/detalleProceso.do?numConstancia=21-4-11509322</t>
  </si>
  <si>
    <t>https://www.contratos.gov.co/consultas/detalleProceso.do?numConstancia=21-4-11664968</t>
  </si>
  <si>
    <t>https://www.contratos.gov.co/consultas/detalleProceso.do?numConstancia=21-4-11665011</t>
  </si>
  <si>
    <t>https://www.contratos.gov.co/consultas/detalleProceso.do?numConstancia=21-4-11665032</t>
  </si>
  <si>
    <t>https://www.contratos.gov.co/consultas/detalleProceso.do?numConstancia=21-4-11665049</t>
  </si>
  <si>
    <t>https://www.contratos.gov.co/consultas/detalleProceso.do?numConstancia=21-4-11743823</t>
  </si>
  <si>
    <t>https://www.contratos.gov.co/consultas/detalleProceso.do?numConstancia=21-4-11756354</t>
  </si>
  <si>
    <t>https://www.contratos.gov.co/consultas/detalleProceso.do?numConstancia=21-4-11692443</t>
  </si>
  <si>
    <t>https://www.contratos.gov.co/consultas/detalleProceso.do?numConstancia=21-4-11798501</t>
  </si>
  <si>
    <t>https://www.contratos.gov.co/consultas/detalleProceso.do?numConstancia=21-4-11696646</t>
  </si>
  <si>
    <t>020-2021</t>
  </si>
  <si>
    <t>https://www.contratos.gov.co/consultas/detalleProceso.do?numConstancia=21-4-11818330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</si>
</sst>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[$-C0A]d\-mmm\-yyyy;@"/>
    <numFmt numFmtId="165" formatCode="[$$-240A]\ #,##0"/>
    <numFmt numFmtId="166" formatCode="_-&quot;$&quot;* #,##0_-;\-&quot;$&quot;* #,##0_-;_-&quot;$&quot;* &quot;-&quot;??_-;_-@_-"/>
  </numFmts>
  <fonts count="1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9"/>
      <color rgb="FFFF0000"/>
      <name val="Calibri"/>
      <family val="2"/>
      <scheme val="minor"/>
    </font>
    <font>
      <sz val="8"/>
      <color rgb="FFFF0000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9" fontId="9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165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6" fontId="10" fillId="0" borderId="1" xfId="0" applyNumberFormat="1" applyFont="1" applyBorder="1" applyAlignment="1">
      <alignment horizontal="center" vertical="center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1" xfId="2" applyNumberFormat="1" applyFont="1" applyFill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4" fontId="9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1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21-4-11798501" TargetMode="External"/><Relationship Id="rId3" Type="http://schemas.openxmlformats.org/officeDocument/2006/relationships/hyperlink" Target="https://www.contratos.gov.co/consultas/detalleProceso.do?numConstancia=21-4-11549302" TargetMode="External"/><Relationship Id="rId7" Type="http://schemas.openxmlformats.org/officeDocument/2006/relationships/hyperlink" Target="https://www.contratos.gov.co/consultas/detalleProceso.do?numConstancia=21-4-11627511" TargetMode="External"/><Relationship Id="rId2" Type="http://schemas.openxmlformats.org/officeDocument/2006/relationships/hyperlink" Target="https://www.contratos.gov.co/consultas/detalleProceso.do?numConstancia=21-4-11522269" TargetMode="External"/><Relationship Id="rId1" Type="http://schemas.openxmlformats.org/officeDocument/2006/relationships/hyperlink" Target="https://www.contratos.gov.co/consultas/detalleProceso.do?numConstancia=21-4-1152169" TargetMode="External"/><Relationship Id="rId6" Type="http://schemas.openxmlformats.org/officeDocument/2006/relationships/hyperlink" Target="https://www.contratos.gov.co/consultas/detalleProceso.do?numConstancia=21-4-1162772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ntratos.gov.co/consultas/detalleProceso.do?numConstancia=21-4-11623605" TargetMode="External"/><Relationship Id="rId10" Type="http://schemas.openxmlformats.org/officeDocument/2006/relationships/hyperlink" Target="https://www.contratos.gov.co/consultas/detalleProceso.do?numConstancia=21-4-11696646" TargetMode="External"/><Relationship Id="rId4" Type="http://schemas.openxmlformats.org/officeDocument/2006/relationships/hyperlink" Target="https://www.contratos.gov.co/consultas/detalleProceso.do?numConstancia=21-4-11556712" TargetMode="External"/><Relationship Id="rId9" Type="http://schemas.openxmlformats.org/officeDocument/2006/relationships/hyperlink" Target="https://www.contratos.gov.co/consultas/detalleProceso.do?numConstancia=21-4-11790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L15" sqref="L15"/>
    </sheetView>
  </sheetViews>
  <sheetFormatPr baseColWidth="10" defaultRowHeight="15"/>
  <cols>
    <col min="2" max="2" width="41.7109375" customWidth="1"/>
    <col min="3" max="3" width="14.85546875" customWidth="1"/>
    <col min="4" max="4" width="13.140625" customWidth="1"/>
    <col min="7" max="7" width="14.7109375" customWidth="1"/>
    <col min="8" max="8" width="13.85546875" customWidth="1"/>
    <col min="9" max="9" width="13.42578125" customWidth="1"/>
    <col min="10" max="10" width="12.85546875" customWidth="1"/>
    <col min="11" max="11" width="13.5703125" customWidth="1"/>
    <col min="12" max="12" width="15" customWidth="1"/>
    <col min="13" max="13" width="15" style="50" customWidth="1"/>
    <col min="14" max="14" width="67" customWidth="1"/>
  </cols>
  <sheetData>
    <row r="1" spans="1:14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1" t="s">
        <v>10</v>
      </c>
      <c r="L1" s="1" t="s">
        <v>11</v>
      </c>
      <c r="M1" s="1" t="s">
        <v>26</v>
      </c>
      <c r="N1" s="1" t="s">
        <v>25</v>
      </c>
    </row>
    <row r="2" spans="1:14" ht="33.75">
      <c r="A2" s="10" t="s">
        <v>28</v>
      </c>
      <c r="B2" s="11" t="s">
        <v>29</v>
      </c>
      <c r="C2" s="12">
        <v>1039454323</v>
      </c>
      <c r="D2" s="13" t="s">
        <v>12</v>
      </c>
      <c r="E2" s="14">
        <v>44204</v>
      </c>
      <c r="F2" s="15" t="s">
        <v>13</v>
      </c>
      <c r="G2" s="14">
        <v>44255</v>
      </c>
      <c r="H2" s="16">
        <v>11505200</v>
      </c>
      <c r="I2" s="17"/>
      <c r="J2" s="18">
        <f>5341700+6163500</f>
        <v>11505200</v>
      </c>
      <c r="K2" s="24">
        <f>H2-J2</f>
        <v>0</v>
      </c>
      <c r="L2" s="19">
        <f>(J2*100%)/H2</f>
        <v>1</v>
      </c>
      <c r="M2" s="49">
        <f>J2*L2/H2</f>
        <v>1</v>
      </c>
      <c r="N2" s="51" t="s">
        <v>84</v>
      </c>
    </row>
    <row r="3" spans="1:14" ht="56.25">
      <c r="A3" s="10" t="s">
        <v>30</v>
      </c>
      <c r="B3" s="20" t="s">
        <v>31</v>
      </c>
      <c r="C3" s="21">
        <v>32240117</v>
      </c>
      <c r="D3" s="22" t="s">
        <v>24</v>
      </c>
      <c r="E3" s="14">
        <v>44204</v>
      </c>
      <c r="F3" s="15" t="s">
        <v>21</v>
      </c>
      <c r="G3" s="23">
        <v>44560</v>
      </c>
      <c r="H3" s="24">
        <v>79447316</v>
      </c>
      <c r="I3" s="25"/>
      <c r="J3" s="24">
        <f>5799300+6695000</f>
        <v>12494300</v>
      </c>
      <c r="K3" s="26">
        <f t="shared" ref="K3:K10" si="0">H3-J3</f>
        <v>66953016</v>
      </c>
      <c r="L3" s="19">
        <f t="shared" ref="L3:L4" si="1">(J3*100%)/H3</f>
        <v>0.15726522466787929</v>
      </c>
      <c r="M3" s="49">
        <f t="shared" ref="M3:M21" si="2">J3*L3/H3</f>
        <v>2.4732350889838547E-2</v>
      </c>
      <c r="N3" s="51" t="s">
        <v>86</v>
      </c>
    </row>
    <row r="4" spans="1:14" ht="45">
      <c r="A4" s="10" t="s">
        <v>32</v>
      </c>
      <c r="B4" s="27" t="s">
        <v>22</v>
      </c>
      <c r="C4" s="21">
        <v>94477864</v>
      </c>
      <c r="D4" s="22" t="s">
        <v>23</v>
      </c>
      <c r="E4" s="28">
        <v>44211</v>
      </c>
      <c r="F4" s="15" t="s">
        <v>14</v>
      </c>
      <c r="G4" s="14">
        <v>44559</v>
      </c>
      <c r="H4" s="24">
        <v>44880524</v>
      </c>
      <c r="I4" s="29"/>
      <c r="J4" s="24">
        <f>1826524+3914000</f>
        <v>5740524</v>
      </c>
      <c r="K4" s="26">
        <f t="shared" si="0"/>
        <v>39140000</v>
      </c>
      <c r="L4" s="19">
        <f t="shared" si="1"/>
        <v>0.12790679538411806</v>
      </c>
      <c r="M4" s="49">
        <f t="shared" si="2"/>
        <v>1.6360148305434648E-2</v>
      </c>
      <c r="N4" s="51" t="s">
        <v>87</v>
      </c>
    </row>
    <row r="5" spans="1:14" ht="56.25">
      <c r="A5" s="10" t="s">
        <v>33</v>
      </c>
      <c r="B5" s="30" t="s">
        <v>27</v>
      </c>
      <c r="C5" s="31">
        <v>1040735895</v>
      </c>
      <c r="D5" s="32" t="s">
        <v>34</v>
      </c>
      <c r="E5" s="33">
        <v>44214</v>
      </c>
      <c r="F5" s="34" t="s">
        <v>35</v>
      </c>
      <c r="G5" s="35">
        <v>44272</v>
      </c>
      <c r="H5" s="36">
        <v>8400000</v>
      </c>
      <c r="I5" s="37"/>
      <c r="J5" s="38">
        <f>1960000+4200000</f>
        <v>6160000</v>
      </c>
      <c r="K5" s="26">
        <f t="shared" si="0"/>
        <v>2240000</v>
      </c>
      <c r="L5" s="39">
        <f>(J5*100%)/H5</f>
        <v>0.73333333333333328</v>
      </c>
      <c r="M5" s="49">
        <f t="shared" si="2"/>
        <v>0.53777777777777769</v>
      </c>
      <c r="N5" s="51" t="s">
        <v>88</v>
      </c>
    </row>
    <row r="6" spans="1:14" ht="56.25">
      <c r="A6" s="10" t="s">
        <v>36</v>
      </c>
      <c r="B6" s="30" t="s">
        <v>37</v>
      </c>
      <c r="C6" s="31">
        <v>1036612450</v>
      </c>
      <c r="D6" s="32" t="s">
        <v>38</v>
      </c>
      <c r="E6" s="33">
        <v>44228</v>
      </c>
      <c r="F6" s="34" t="s">
        <v>35</v>
      </c>
      <c r="G6" s="35">
        <v>44559</v>
      </c>
      <c r="H6" s="36">
        <v>50985000</v>
      </c>
      <c r="I6" s="37"/>
      <c r="J6" s="38">
        <f>3353500</f>
        <v>3353500</v>
      </c>
      <c r="K6" s="26">
        <f t="shared" si="0"/>
        <v>47631500</v>
      </c>
      <c r="L6" s="39">
        <f t="shared" ref="L6:L9" si="3">(J6*100%)/H6</f>
        <v>6.5774247327645391E-2</v>
      </c>
      <c r="M6" s="49">
        <f t="shared" si="2"/>
        <v>4.3262516115182663E-3</v>
      </c>
      <c r="N6" s="51" t="s">
        <v>89</v>
      </c>
    </row>
    <row r="7" spans="1:14" ht="67.5">
      <c r="A7" s="10" t="s">
        <v>39</v>
      </c>
      <c r="B7" s="30" t="s">
        <v>40</v>
      </c>
      <c r="C7" s="31" t="s">
        <v>19</v>
      </c>
      <c r="D7" s="32" t="s">
        <v>20</v>
      </c>
      <c r="E7" s="33">
        <v>44228</v>
      </c>
      <c r="F7" s="34" t="s">
        <v>41</v>
      </c>
      <c r="G7" s="35">
        <v>44559</v>
      </c>
      <c r="H7" s="36">
        <v>26000000</v>
      </c>
      <c r="I7" s="37"/>
      <c r="J7" s="38">
        <v>2363636</v>
      </c>
      <c r="K7" s="26">
        <f t="shared" si="0"/>
        <v>23636364</v>
      </c>
      <c r="L7" s="39">
        <f t="shared" si="3"/>
        <v>9.0909076923076926E-2</v>
      </c>
      <c r="M7" s="49">
        <f t="shared" si="2"/>
        <v>8.2644602670059169E-3</v>
      </c>
      <c r="N7" s="51" t="s">
        <v>90</v>
      </c>
    </row>
    <row r="8" spans="1:14" ht="78.75">
      <c r="A8" s="10" t="s">
        <v>42</v>
      </c>
      <c r="B8" s="30" t="s">
        <v>43</v>
      </c>
      <c r="C8" s="31">
        <v>1036599812</v>
      </c>
      <c r="D8" s="32" t="s">
        <v>44</v>
      </c>
      <c r="E8" s="33">
        <v>44228</v>
      </c>
      <c r="F8" s="15" t="s">
        <v>13</v>
      </c>
      <c r="G8" s="35">
        <v>44559</v>
      </c>
      <c r="H8" s="36">
        <v>25300000</v>
      </c>
      <c r="I8" s="37"/>
      <c r="J8" s="38">
        <v>2300000</v>
      </c>
      <c r="K8" s="26">
        <f t="shared" si="0"/>
        <v>23000000</v>
      </c>
      <c r="L8" s="39">
        <f>(J8*100%)/H8</f>
        <v>9.0909090909090912E-2</v>
      </c>
      <c r="M8" s="49">
        <f t="shared" si="2"/>
        <v>8.2644628099173556E-3</v>
      </c>
      <c r="N8" s="51" t="s">
        <v>91</v>
      </c>
    </row>
    <row r="9" spans="1:14" ht="67.5">
      <c r="A9" s="10" t="s">
        <v>45</v>
      </c>
      <c r="B9" s="27" t="s">
        <v>46</v>
      </c>
      <c r="C9" s="21" t="s">
        <v>17</v>
      </c>
      <c r="D9" s="32" t="s">
        <v>18</v>
      </c>
      <c r="E9" s="23">
        <v>44229</v>
      </c>
      <c r="F9" s="34" t="s">
        <v>41</v>
      </c>
      <c r="G9" s="35">
        <v>44559</v>
      </c>
      <c r="H9" s="36">
        <v>82953000</v>
      </c>
      <c r="I9" s="40"/>
      <c r="J9" s="38">
        <v>6273400</v>
      </c>
      <c r="K9" s="26">
        <f t="shared" si="0"/>
        <v>76679600</v>
      </c>
      <c r="L9" s="39">
        <f t="shared" si="3"/>
        <v>7.562595686714163E-2</v>
      </c>
      <c r="M9" s="49">
        <f t="shared" si="2"/>
        <v>5.7192853520707668E-3</v>
      </c>
      <c r="N9" s="51" t="s">
        <v>92</v>
      </c>
    </row>
    <row r="10" spans="1:14" ht="67.5">
      <c r="A10" s="10" t="s">
        <v>47</v>
      </c>
      <c r="B10" s="30" t="s">
        <v>48</v>
      </c>
      <c r="C10" s="31" t="s">
        <v>49</v>
      </c>
      <c r="D10" s="32" t="s">
        <v>81</v>
      </c>
      <c r="E10" s="23">
        <v>44242</v>
      </c>
      <c r="F10" s="15" t="s">
        <v>50</v>
      </c>
      <c r="G10" s="41">
        <v>44361</v>
      </c>
      <c r="H10" s="36">
        <v>688410240</v>
      </c>
      <c r="I10" s="40"/>
      <c r="J10" s="38"/>
      <c r="K10" s="26">
        <f t="shared" si="0"/>
        <v>688410240</v>
      </c>
      <c r="L10" s="39">
        <f>(J10*100%)/H10</f>
        <v>0</v>
      </c>
      <c r="M10" s="49">
        <f t="shared" si="2"/>
        <v>0</v>
      </c>
      <c r="N10" s="51" t="s">
        <v>93</v>
      </c>
    </row>
    <row r="11" spans="1:14" ht="112.5">
      <c r="A11" s="10" t="s">
        <v>51</v>
      </c>
      <c r="B11" s="30" t="s">
        <v>52</v>
      </c>
      <c r="C11" s="31">
        <v>1037596455</v>
      </c>
      <c r="D11" s="32" t="s">
        <v>53</v>
      </c>
      <c r="E11" s="33">
        <v>44236</v>
      </c>
      <c r="F11" s="15" t="s">
        <v>54</v>
      </c>
      <c r="G11" s="35">
        <v>44416</v>
      </c>
      <c r="H11" s="36">
        <v>35400000</v>
      </c>
      <c r="I11" s="40"/>
      <c r="J11" s="38">
        <v>5900000</v>
      </c>
      <c r="K11" s="36">
        <f>H11-J11</f>
        <v>29500000</v>
      </c>
      <c r="L11" s="39">
        <f t="shared" ref="L11:L12" si="4">(J11*100%)/H11</f>
        <v>0.16666666666666666</v>
      </c>
      <c r="M11" s="49">
        <f t="shared" si="2"/>
        <v>2.7777777777777776E-2</v>
      </c>
      <c r="N11" s="51" t="s">
        <v>94</v>
      </c>
    </row>
    <row r="12" spans="1:14" ht="112.5">
      <c r="A12" s="10" t="s">
        <v>55</v>
      </c>
      <c r="B12" s="30" t="s">
        <v>56</v>
      </c>
      <c r="C12" s="31">
        <v>98464303</v>
      </c>
      <c r="D12" s="32" t="s">
        <v>57</v>
      </c>
      <c r="E12" s="33">
        <v>44236</v>
      </c>
      <c r="F12" s="15" t="s">
        <v>54</v>
      </c>
      <c r="G12" s="35">
        <v>44416</v>
      </c>
      <c r="H12" s="36">
        <v>43800000</v>
      </c>
      <c r="I12" s="40"/>
      <c r="J12" s="38">
        <v>7300000</v>
      </c>
      <c r="K12" s="36">
        <f>H12-J12</f>
        <v>36500000</v>
      </c>
      <c r="L12" s="39">
        <f t="shared" si="4"/>
        <v>0.16666666666666666</v>
      </c>
      <c r="M12" s="49">
        <f t="shared" si="2"/>
        <v>2.7777777777777773E-2</v>
      </c>
      <c r="N12" s="51" t="s">
        <v>95</v>
      </c>
    </row>
    <row r="13" spans="1:14" ht="112.5">
      <c r="A13" s="10" t="s">
        <v>58</v>
      </c>
      <c r="B13" s="30" t="s">
        <v>15</v>
      </c>
      <c r="C13" s="31">
        <v>71273344</v>
      </c>
      <c r="D13" s="32" t="s">
        <v>59</v>
      </c>
      <c r="E13" s="33">
        <v>44236</v>
      </c>
      <c r="F13" s="15" t="s">
        <v>54</v>
      </c>
      <c r="G13" s="35">
        <v>44416</v>
      </c>
      <c r="H13" s="36">
        <v>10920000</v>
      </c>
      <c r="I13" s="40"/>
      <c r="J13" s="38">
        <v>1820000</v>
      </c>
      <c r="K13" s="36">
        <f>H13-J13</f>
        <v>9100000</v>
      </c>
      <c r="L13" s="39">
        <f>(J13*100%)/H13</f>
        <v>0.16666666666666666</v>
      </c>
      <c r="M13" s="49">
        <f t="shared" si="2"/>
        <v>2.7777777777777776E-2</v>
      </c>
      <c r="N13" s="51" t="s">
        <v>96</v>
      </c>
    </row>
    <row r="14" spans="1:14" ht="112.5">
      <c r="A14" s="10" t="s">
        <v>60</v>
      </c>
      <c r="B14" s="30" t="s">
        <v>61</v>
      </c>
      <c r="C14" s="31">
        <v>43446813</v>
      </c>
      <c r="D14" s="32" t="s">
        <v>62</v>
      </c>
      <c r="E14" s="33">
        <v>44236</v>
      </c>
      <c r="F14" s="15" t="s">
        <v>54</v>
      </c>
      <c r="G14" s="35">
        <v>44416</v>
      </c>
      <c r="H14" s="36">
        <v>37080000</v>
      </c>
      <c r="I14" s="40"/>
      <c r="J14" s="38">
        <v>6180000</v>
      </c>
      <c r="K14" s="36">
        <f>H14-J14</f>
        <v>30900000</v>
      </c>
      <c r="L14" s="39">
        <f t="shared" ref="L14:L15" si="5">(J14*100%)/H14</f>
        <v>0.16666666666666666</v>
      </c>
      <c r="M14" s="49">
        <f t="shared" si="2"/>
        <v>2.7777777777777776E-2</v>
      </c>
      <c r="N14" s="51" t="s">
        <v>97</v>
      </c>
    </row>
    <row r="15" spans="1:14" ht="72">
      <c r="A15" s="42" t="s">
        <v>63</v>
      </c>
      <c r="B15" s="43" t="s">
        <v>64</v>
      </c>
      <c r="C15" s="8" t="s">
        <v>65</v>
      </c>
      <c r="D15" s="44" t="s">
        <v>66</v>
      </c>
      <c r="E15" s="45">
        <v>44244</v>
      </c>
      <c r="F15" s="7" t="s">
        <v>50</v>
      </c>
      <c r="G15" s="45">
        <v>44332</v>
      </c>
      <c r="H15" s="46">
        <v>103993865</v>
      </c>
      <c r="I15" s="9"/>
      <c r="K15" s="46">
        <v>103993865</v>
      </c>
      <c r="L15" s="39">
        <f t="shared" si="5"/>
        <v>0</v>
      </c>
      <c r="M15" s="49">
        <f>K15*L15/H15</f>
        <v>0</v>
      </c>
      <c r="N15" s="51" t="s">
        <v>102</v>
      </c>
    </row>
    <row r="16" spans="1:14" ht="33.75">
      <c r="A16" s="10" t="s">
        <v>67</v>
      </c>
      <c r="B16" s="30" t="s">
        <v>68</v>
      </c>
      <c r="C16" s="31">
        <v>71313737</v>
      </c>
      <c r="D16" s="32" t="s">
        <v>69</v>
      </c>
      <c r="E16" s="33">
        <v>44257</v>
      </c>
      <c r="F16" s="15" t="s">
        <v>13</v>
      </c>
      <c r="G16" s="35">
        <v>44561</v>
      </c>
      <c r="H16" s="36">
        <v>30000000</v>
      </c>
      <c r="I16" s="40"/>
      <c r="J16" s="38"/>
      <c r="K16" s="36">
        <v>30000000</v>
      </c>
      <c r="L16" s="39">
        <f>(J16*100%)/H16</f>
        <v>0</v>
      </c>
      <c r="M16" s="49">
        <f t="shared" si="2"/>
        <v>0</v>
      </c>
      <c r="N16" s="51" t="s">
        <v>98</v>
      </c>
    </row>
    <row r="17" spans="1:14" ht="45">
      <c r="A17" s="10" t="s">
        <v>70</v>
      </c>
      <c r="B17" s="30" t="s">
        <v>71</v>
      </c>
      <c r="C17" s="31">
        <v>42789162</v>
      </c>
      <c r="D17" s="32" t="s">
        <v>72</v>
      </c>
      <c r="E17" s="33">
        <v>44258</v>
      </c>
      <c r="F17" s="15" t="s">
        <v>16</v>
      </c>
      <c r="G17" s="35">
        <v>44349</v>
      </c>
      <c r="H17" s="36">
        <v>6600000</v>
      </c>
      <c r="I17" s="40"/>
      <c r="J17" s="40"/>
      <c r="K17" s="36">
        <v>6600000</v>
      </c>
      <c r="L17" s="39">
        <f t="shared" ref="L17:L21" si="6">(J17*100%)/H17</f>
        <v>0</v>
      </c>
      <c r="M17" s="49">
        <f t="shared" si="2"/>
        <v>0</v>
      </c>
      <c r="N17" s="51" t="s">
        <v>99</v>
      </c>
    </row>
    <row r="18" spans="1:14" ht="56.25">
      <c r="A18" s="10" t="s">
        <v>73</v>
      </c>
      <c r="B18" s="30" t="s">
        <v>74</v>
      </c>
      <c r="C18" s="31">
        <v>98610768</v>
      </c>
      <c r="D18" s="32" t="s">
        <v>75</v>
      </c>
      <c r="E18" s="33">
        <v>44267</v>
      </c>
      <c r="F18" s="15" t="s">
        <v>14</v>
      </c>
      <c r="G18" s="35">
        <v>44450</v>
      </c>
      <c r="H18" s="36">
        <v>24000000</v>
      </c>
      <c r="I18" s="40"/>
      <c r="J18" s="40"/>
      <c r="K18" s="36">
        <v>24000000</v>
      </c>
      <c r="L18" s="39">
        <f t="shared" si="6"/>
        <v>0</v>
      </c>
      <c r="M18" s="49">
        <f t="shared" si="2"/>
        <v>0</v>
      </c>
      <c r="N18" s="51" t="s">
        <v>85</v>
      </c>
    </row>
    <row r="19" spans="1:14" ht="60">
      <c r="A19" s="42" t="s">
        <v>76</v>
      </c>
      <c r="B19" s="43" t="s">
        <v>77</v>
      </c>
      <c r="C19" s="8" t="s">
        <v>78</v>
      </c>
      <c r="D19" s="44" t="s">
        <v>83</v>
      </c>
      <c r="E19" s="45">
        <v>44278</v>
      </c>
      <c r="F19" s="15" t="s">
        <v>21</v>
      </c>
      <c r="G19" s="45">
        <v>44445</v>
      </c>
      <c r="H19" s="46">
        <v>5539008904</v>
      </c>
      <c r="I19" s="47"/>
      <c r="J19" s="47"/>
      <c r="K19" s="46">
        <v>5539008904</v>
      </c>
      <c r="L19" s="39">
        <f t="shared" si="6"/>
        <v>0</v>
      </c>
      <c r="M19" s="49">
        <f t="shared" si="2"/>
        <v>0</v>
      </c>
      <c r="N19" s="51" t="s">
        <v>100</v>
      </c>
    </row>
    <row r="20" spans="1:14" ht="84">
      <c r="A20" s="42" t="s">
        <v>79</v>
      </c>
      <c r="B20" s="48" t="s">
        <v>80</v>
      </c>
      <c r="C20" s="8">
        <v>98639809</v>
      </c>
      <c r="D20" s="44" t="s">
        <v>82</v>
      </c>
      <c r="E20" s="45">
        <v>44278</v>
      </c>
      <c r="F20" s="15" t="s">
        <v>21</v>
      </c>
      <c r="G20" s="45">
        <v>44461</v>
      </c>
      <c r="H20" s="46">
        <v>453497100</v>
      </c>
      <c r="I20" s="47"/>
      <c r="J20" s="47"/>
      <c r="K20" s="46">
        <v>453497100</v>
      </c>
      <c r="L20" s="39">
        <f t="shared" si="6"/>
        <v>0</v>
      </c>
      <c r="M20" s="49">
        <f t="shared" si="2"/>
        <v>0</v>
      </c>
      <c r="N20" s="51" t="s">
        <v>101</v>
      </c>
    </row>
    <row r="21" spans="1:14" ht="60">
      <c r="A21" s="42" t="s">
        <v>103</v>
      </c>
      <c r="B21" s="48" t="s">
        <v>27</v>
      </c>
      <c r="C21" s="8">
        <v>1040735895</v>
      </c>
      <c r="D21" s="44" t="s">
        <v>34</v>
      </c>
      <c r="E21" s="45">
        <v>44273</v>
      </c>
      <c r="F21" s="15" t="s">
        <v>35</v>
      </c>
      <c r="G21" s="45">
        <v>44559</v>
      </c>
      <c r="H21" s="46">
        <v>39480000</v>
      </c>
      <c r="I21" s="47"/>
      <c r="J21" s="47"/>
      <c r="K21" s="46">
        <v>39480000</v>
      </c>
      <c r="L21" s="39">
        <f t="shared" si="6"/>
        <v>0</v>
      </c>
      <c r="M21" s="49">
        <f t="shared" si="2"/>
        <v>0</v>
      </c>
      <c r="N21" s="51" t="s">
        <v>104</v>
      </c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20" r:id="rId8"/>
    <hyperlink ref="N18" r:id="rId9"/>
    <hyperlink ref="N15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Sánchez Zapata</dc:creator>
  <cp:lastModifiedBy>Estefanía Sánchez Zapata</cp:lastModifiedBy>
  <dcterms:created xsi:type="dcterms:W3CDTF">2020-10-07T18:32:48Z</dcterms:created>
  <dcterms:modified xsi:type="dcterms:W3CDTF">2021-03-26T20:39:58Z</dcterms:modified>
</cp:coreProperties>
</file>