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Usuario_1017149481\Desktop\ADELI 2021 ESTEFANIA\GOBIERNO EN LÍNEA\"/>
    </mc:Choice>
  </mc:AlternateContent>
  <xr:revisionPtr revIDLastSave="0" documentId="13_ncr:1_{743ED8FD-3AA0-4E45-AAAA-284AF2172A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RCER TRIMEST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J46" i="1"/>
  <c r="L46" i="1" s="1"/>
  <c r="M46" i="1" s="1"/>
  <c r="M65" i="1" l="1"/>
  <c r="M66" i="1"/>
  <c r="M64" i="1"/>
  <c r="M63" i="1"/>
  <c r="L62" i="1"/>
  <c r="M62" i="1" s="1"/>
  <c r="K62" i="1"/>
  <c r="M61" i="1"/>
  <c r="K61" i="1"/>
  <c r="M59" i="1"/>
  <c r="L60" i="1"/>
  <c r="M60" i="1" s="1"/>
  <c r="K60" i="1"/>
  <c r="M57" i="1"/>
  <c r="L56" i="1"/>
  <c r="M56" i="1" s="1"/>
  <c r="K56" i="1"/>
  <c r="L55" i="1"/>
  <c r="J55" i="1"/>
  <c r="L58" i="1"/>
  <c r="M58" i="1" s="1"/>
  <c r="K58" i="1"/>
  <c r="J53" i="1"/>
  <c r="L52" i="1"/>
  <c r="M52" i="1" s="1"/>
  <c r="K52" i="1"/>
  <c r="J51" i="1"/>
  <c r="K51" i="1" s="1"/>
  <c r="L50" i="1"/>
  <c r="J50" i="1"/>
  <c r="J49" i="1"/>
  <c r="L49" i="1" s="1"/>
  <c r="J48" i="1"/>
  <c r="L48" i="1" s="1"/>
  <c r="J47" i="1"/>
  <c r="K47" i="1" s="1"/>
  <c r="J45" i="1"/>
  <c r="K45" i="1" s="1"/>
  <c r="L44" i="1"/>
  <c r="M44" i="1" s="1"/>
  <c r="L43" i="1"/>
  <c r="M43" i="1" s="1"/>
  <c r="L42" i="1"/>
  <c r="M42" i="1" s="1"/>
  <c r="L41" i="1"/>
  <c r="M41" i="1" s="1"/>
  <c r="K44" i="1"/>
  <c r="K43" i="1"/>
  <c r="K42" i="1"/>
  <c r="K41" i="1"/>
  <c r="M40" i="1"/>
  <c r="J39" i="1"/>
  <c r="L39" i="1" s="1"/>
  <c r="M39" i="1" s="1"/>
  <c r="J38" i="1"/>
  <c r="L38" i="1" s="1"/>
  <c r="M38" i="1" s="1"/>
  <c r="L28" i="1"/>
  <c r="M28" i="1" s="1"/>
  <c r="K28" i="1"/>
  <c r="J27" i="1"/>
  <c r="L27" i="1" s="1"/>
  <c r="M27" i="1" s="1"/>
  <c r="L25" i="1"/>
  <c r="M25" i="1" s="1"/>
  <c r="K25" i="1"/>
  <c r="M24" i="1"/>
  <c r="M23" i="1"/>
  <c r="M22" i="1"/>
  <c r="K21" i="1"/>
  <c r="K19" i="1"/>
  <c r="K20" i="1"/>
  <c r="K18" i="1"/>
  <c r="K17" i="1"/>
  <c r="K16" i="1"/>
  <c r="K15" i="1"/>
  <c r="M50" i="1" l="1"/>
  <c r="M55" i="1"/>
  <c r="K38" i="1"/>
  <c r="K39" i="1"/>
  <c r="L47" i="1"/>
  <c r="M47" i="1" s="1"/>
  <c r="L51" i="1"/>
  <c r="M51" i="1" s="1"/>
  <c r="K53" i="1"/>
  <c r="L45" i="1"/>
  <c r="M45" i="1" s="1"/>
  <c r="K50" i="1"/>
  <c r="L53" i="1"/>
  <c r="M53" i="1" s="1"/>
  <c r="M48" i="1"/>
  <c r="K55" i="1"/>
  <c r="M49" i="1"/>
  <c r="K49" i="1"/>
  <c r="K48" i="1"/>
  <c r="K27" i="1"/>
  <c r="L15" i="1"/>
  <c r="L21" i="1" l="1"/>
  <c r="M21" i="1" s="1"/>
  <c r="L19" i="1" l="1"/>
  <c r="M19" i="1" s="1"/>
  <c r="L20" i="1"/>
  <c r="M20" i="1" s="1"/>
  <c r="L18" i="1"/>
  <c r="M18" i="1" s="1"/>
  <c r="L17" i="1" l="1"/>
  <c r="M17" i="1" s="1"/>
  <c r="L16" i="1"/>
  <c r="M16" i="1" s="1"/>
  <c r="L14" i="1"/>
  <c r="M14" i="1" s="1"/>
  <c r="K14" i="1"/>
  <c r="L13" i="1"/>
  <c r="M13" i="1" s="1"/>
  <c r="K13" i="1"/>
  <c r="L12" i="1"/>
  <c r="M12" i="1" s="1"/>
  <c r="K12" i="1"/>
  <c r="L11" i="1"/>
  <c r="M11" i="1" s="1"/>
  <c r="K11" i="1"/>
  <c r="L10" i="1"/>
  <c r="M10" i="1" s="1"/>
  <c r="K10" i="1"/>
  <c r="L9" i="1"/>
  <c r="M9" i="1" s="1"/>
  <c r="K9" i="1"/>
  <c r="L8" i="1"/>
  <c r="M8" i="1" s="1"/>
  <c r="K8" i="1"/>
  <c r="L7" i="1"/>
  <c r="M7" i="1" s="1"/>
  <c r="K7" i="1"/>
  <c r="J6" i="1"/>
  <c r="L6" i="1" s="1"/>
  <c r="L5" i="1"/>
  <c r="M5" i="1" s="1"/>
  <c r="L4" i="1"/>
  <c r="M4" i="1" s="1"/>
  <c r="K3" i="1"/>
  <c r="J2" i="1"/>
  <c r="L2" i="1" s="1"/>
  <c r="M2" i="1" l="1"/>
  <c r="M6" i="1"/>
  <c r="L3" i="1"/>
  <c r="M3" i="1" s="1"/>
  <c r="K6" i="1"/>
  <c r="K5" i="1"/>
  <c r="K4" i="1"/>
  <c r="K2" i="1"/>
</calcChain>
</file>

<file path=xl/sharedStrings.xml><?xml version="1.0" encoding="utf-8"?>
<sst xmlns="http://schemas.openxmlformats.org/spreadsheetml/2006/main" count="380" uniqueCount="315">
  <si>
    <t xml:space="preserve">Contrato </t>
  </si>
  <si>
    <t>Objeto</t>
  </si>
  <si>
    <t>NIT</t>
  </si>
  <si>
    <t>Contratista</t>
  </si>
  <si>
    <t>Fecha 
Inicio</t>
  </si>
  <si>
    <t>Supervisor</t>
  </si>
  <si>
    <t xml:space="preserve">Fecha
 Term </t>
  </si>
  <si>
    <t>Valor
Inicial</t>
  </si>
  <si>
    <t>Adición</t>
  </si>
  <si>
    <t>Vlr 
Ejecutado</t>
  </si>
  <si>
    <t>Vlr 
pendiente por ejecutar</t>
  </si>
  <si>
    <t>% Ejecucion Presupuestal</t>
  </si>
  <si>
    <t>OSCAR DAVID PIEDRAHITA CARDONA</t>
  </si>
  <si>
    <t>DIANA ARBOLEDA</t>
  </si>
  <si>
    <t>LOURDES FDA. MUÑOZ AGUIRRE</t>
  </si>
  <si>
    <t>PRESTACIÓN DE SERVICIOS DE APOYO A LA GESTIÓN COMO MENSAJERO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</si>
  <si>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CLAUDIA MARYORI ZAPATA TABORDA</t>
  </si>
  <si>
    <t>901.360.032-8</t>
  </si>
  <si>
    <t>PONCE ASESORES Y CONSULTORES S.A.S</t>
  </si>
  <si>
    <t>901.144.915-0</t>
  </si>
  <si>
    <t>CODWEB S.A.S</t>
  </si>
  <si>
    <t>LUZ ANGELA RUIZ NOREÑA</t>
  </si>
  <si>
    <t>PRESTACIÓN DE SERVICIOS PROFESIONALES PARA BRINDAR ACOMPAÑAMIENTO Y APOYO JURÍDICO A LAS DIFERENTES ÁREAS DE LA AGENCIA DE DESARROLLO LOCAL DE ITAGUI- ADELI</t>
  </si>
  <si>
    <t xml:space="preserve">MAURICIO ALEXANDER BLANDON VILLEGAS </t>
  </si>
  <si>
    <t>ANA MARIA GONZALEZ QUINTERO</t>
  </si>
  <si>
    <t>Publicaciòn</t>
  </si>
  <si>
    <t>Estado de Avance</t>
  </si>
  <si>
    <t>PRESTACION DE SERVICIOS PROFESIONALES PARA ASESORAR Y BRINDAR ACOMPAÑAMIENTO EN LA EJECUCIÓN DE LAS ACTIVIDADES DEL SISTEMA DE CONTROL INTERNO DE LA AGENCIA DE DESARROLLO LOCAL DE ITAGÜÍ - ADELI</t>
  </si>
  <si>
    <t>001-2021</t>
  </si>
  <si>
    <t xml:space="preserve">PRESTACIÓN DE SERVICIOS PROFESIONALES COMO CONTADOR PÚBLICO DE LA AGENCIA DE DESARROLLO LOCAL DE ITAGUI- ADELI. </t>
  </si>
  <si>
    <t>002-2021</t>
  </si>
  <si>
    <t xml:space="preserve">PRESTACIÓN DE SERVICIOS PROFESIONALES DE CONSTRUCTOR CIVIL ESPECIALISTA, COMO APOYO A LAS ACTIVIDADES DE LA DIRECCIÓN OPERATIVA Y DE PROYECTOS DE ADELI Y ACOMPAÑAMIENTO EN LAS DEMÁS ACTIVIDADES MISIONALES DE LA AGENCIA. </t>
  </si>
  <si>
    <t>003-2021</t>
  </si>
  <si>
    <t>004-2021</t>
  </si>
  <si>
    <t>CARLOS ADOLFO MUÑOZ LONDOÑO</t>
  </si>
  <si>
    <t>JOHANA MARTINEZ PARRA</t>
  </si>
  <si>
    <t>005-2021</t>
  </si>
  <si>
    <t>PRESTACIÓN DE SERVICIOS PROFESIONALES COMO COMUNICADOR PARA FORTALECER LOS PROYECTOS DE LA EMPRESA INDUSTRIAL Y COMERCIAL DEL ESTADO -  ADELI EN TODO  LO  RELACIONADO  CON  LAS  COMUNICACIONES  Y  MEDIOS</t>
  </si>
  <si>
    <t>SEBASTIÁN ZULUAGA ARIAS</t>
  </si>
  <si>
    <t>006-2021</t>
  </si>
  <si>
    <t>PRESTACIÓN DE SERVICIOS PROFESIONALES PARA LA ASESORÍA, SOPORTE Y MANTENIMIENTO DEL SITIO WEB INSTITUCIONAL, DEL SISGED Y LOS CORREOS ELECTRÓNICOS INSTITUCIONALES, ASÍ COMO LA ADMINISTRACIÓN DEL SERVIDOR DE LA AGENCIA DE DESARROLLO LOCAL DE ITAGÜI</t>
  </si>
  <si>
    <t>ISSYS ZAPATA MUÑOZ</t>
  </si>
  <si>
    <t>007-2021</t>
  </si>
  <si>
    <t>PRESTACIÓN DE SERVICIOS PROFESIONALES COMO ADMINISTRADOR EN SALUD OCUPACIONAL, PARA CONTINUAR CON EL ACOMPAÑAMIENTO, IMPLEMENTACIÓN, EJECUCIÓN, ACTUALIZACIÓN Y DOCUMENTACIÓN DEL SISTEMA DE GESTION DE SEGURIDAD Y SALUD EN EL TRABAJO (SG-SST) EN LA AGENCIA DE DESARROLLO LOCAL DE ITAGÜÍ – ADELI</t>
  </si>
  <si>
    <t>ERICA VIVIANA BEDOYA VILLADA</t>
  </si>
  <si>
    <t>008-2021</t>
  </si>
  <si>
    <t>PRESTACIÓN DE SERVICIOS DE APOYO INSTITUCIONAL EN EL AVANCE DE LA IMPLEMENTACIÓN DE LAS POLÍTICAS DE GOBIERNO DIGITAL, ASÍ COMO LA ASESORÍA, CAPACITACION Y AUDITORIA EN GESTIÓN DOCUMENTAL DE LA AGENCIA DE DESARROLLO LOCAL DE ITAGÜÍ.</t>
  </si>
  <si>
    <t>009-2021</t>
  </si>
  <si>
    <t>SELECCIÓN DE CONSULTOR PARA LA ELABORACION DE ESTUDIOS Y DISEÑOS REQUERIDOS PARA CUBIERTAS EN PLACAS DEPORTIVAS, ASI COMO UNA CUBIERTA PARA LAPLACA DEPORTIVAY EL BLOQUE ALEDAÑO DE LA INSTITUCION EDIUCATIVA SIMON BOLIVARDEL MUNICIPIO DE ITAGÜÍ</t>
  </si>
  <si>
    <t>901.452.804-2</t>
  </si>
  <si>
    <t>ANA MARIA GONZALEZ</t>
  </si>
  <si>
    <t>010-2021</t>
  </si>
  <si>
    <t>PRESTACIÓN DE SERVICIOS PROFESIONALES EN L APOYO CONTABLE Y FINANCIERO EN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</si>
  <si>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DAVID MEJIA MONTOYA</t>
  </si>
  <si>
    <t>MAURICIO BLANDON</t>
  </si>
  <si>
    <t>011-2021</t>
  </si>
  <si>
    <t>PRESTACIÓN DE SERVICIOS PROFESIONALES COMO ABOGADO COORDINADOR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</si>
  <si>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WILMAN ANTONIO ROJO ZAPATA</t>
  </si>
  <si>
    <t>012-2021</t>
  </si>
  <si>
    <t>JUAN PABLO ANGEL OTALVARO</t>
  </si>
  <si>
    <t>013-2021</t>
  </si>
  <si>
    <t>PRESTACIÓN DE SERVICIOS PROFESIONALES COMO ABOGADA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</si>
  <si>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>DIANA SOFIA RESTREPO</t>
  </si>
  <si>
    <t>014-2021</t>
  </si>
  <si>
    <t>SELECCIÓN DE CONSULTOR PARA ADELANTAR LOS ESTUDIOS NECESARIOS DE EVALUACION E IDENTIFICACION DE LAS AMENAZAS NATURALES POR MOVIMIENTOS EN MASA, INUNDACION YAVENIDAS TORRENCIALES PARA LAREVISION DEL EOT DELMUNICIPIO DE MONTEBELLO</t>
  </si>
  <si>
    <t>900.437.183-0</t>
  </si>
  <si>
    <r>
      <t xml:space="preserve">CORPLANES </t>
    </r>
    <r>
      <rPr>
        <sz val="9"/>
        <color rgb="FFFF0000"/>
        <rFont val="Calibri"/>
        <family val="2"/>
        <scheme val="minor"/>
      </rPr>
      <t>(INV.PRIVADA No. 001 - 2021)</t>
    </r>
  </si>
  <si>
    <t>015-2021</t>
  </si>
  <si>
    <t>PRESTACIÓN DE SERVICIOS PROFESIONALES COMO CONTADOR PÚBLICO DE LA AGENCIA DE DESARROLLO LOCAL DE ITAGÜÍ - ADELI</t>
  </si>
  <si>
    <t>JHON FERNANDO ARISMENDY</t>
  </si>
  <si>
    <t>016-2021</t>
  </si>
  <si>
    <t>PRESTACION DE SERVICIOS DE APOYO ALA GESTION EN EL DESARROLLO DE ACTIVIDADES DE GESTION DOCUMENTAL DE LA EMPRESA INDUCTRIAL Y COMERCIAL DEL ESTADO - ADELI</t>
  </si>
  <si>
    <t>MONICA MARIA DAVILA MURIEL</t>
  </si>
  <si>
    <t>017-2021</t>
  </si>
  <si>
    <t>PRESTACION DE SERVICIOS PROFESIONALES DE ABOGADO ESPECILIZADO, COMO APOYO A LAS ACTIVIDADES CONTRACTUALES DE LA OFICINA JURIDICA DE LA EMPRESA INDUSTRIAL Y COMERCIAL DEL ESTADO - ADELI</t>
  </si>
  <si>
    <t>MARIO ARTURO RIOS ZORRILLA</t>
  </si>
  <si>
    <t>018-2021</t>
  </si>
  <si>
    <t>MEJORAMIENTO DEL ENTORNO URBANISTICO DEL CORREDOR METROPOLITANO DOBLE CALZADA CALLE 63 DEL MUNICIPIO DE ITAGUI</t>
  </si>
  <si>
    <t>901.466.165-5</t>
  </si>
  <si>
    <t>019-2021</t>
  </si>
  <si>
    <t>INTERVENTORIA TECNICA, ADMINISTRATIVA, FIANANCIERA, JURIDICA Y AMBIENTAL PARA EL MEJORAMIENTO DEL ENTORNO URBANISTICO DEL CORREDOR METROPOLITANO DOBLE CALZADA CALLE 63, INCLUYE EL PUENTE VEHICULAR ELEVADO SOBRE EL PARQUE DEL ARTISTA Y SUS LAZOS DE CONEXIÓN EN EL MUNICIPIO DE ITAGÜÍ</t>
  </si>
  <si>
    <r>
      <t xml:space="preserve">CONSORCIO SIMON BOLIVAR </t>
    </r>
    <r>
      <rPr>
        <sz val="8"/>
        <color rgb="FFFF0000"/>
        <rFont val="Calibri "/>
      </rPr>
      <t>(INV. PUBLICA No. 001 - 2021)</t>
    </r>
  </si>
  <si>
    <r>
      <t xml:space="preserve">JUAN MANUEL SUAREZ OSORIO </t>
    </r>
    <r>
      <rPr>
        <sz val="9"/>
        <color rgb="FFFF0000"/>
        <rFont val="Calibri"/>
        <family val="2"/>
        <scheme val="minor"/>
      </rPr>
      <t>(INV. PRIVADA No. 002 - 2021)</t>
    </r>
  </si>
  <si>
    <r>
      <t xml:space="preserve">CONCORCIO URBANO ING&amp;PAV </t>
    </r>
    <r>
      <rPr>
        <sz val="9"/>
        <color rgb="FFFF0000"/>
        <rFont val="Calibri"/>
        <family val="2"/>
        <scheme val="minor"/>
      </rPr>
      <t>(INV. PUBLICA No. 002 - 2021)</t>
    </r>
  </si>
  <si>
    <t>https://www.contratos.gov.co/consultas/detalleProceso.do?numConstancia=21-4-1152169</t>
  </si>
  <si>
    <t>https://www.contratos.gov.co/consultas/detalleProceso.do?numConstancia=21-4-11790485</t>
  </si>
  <si>
    <t>https://www.contratos.gov.co/consultas/detalleProceso.do?numConstancia=21-4-11522269</t>
  </si>
  <si>
    <t>https://www.contratos.gov.co/consultas/detalleProceso.do?numConstancia=21-4-11549302</t>
  </si>
  <si>
    <t>https://www.contratos.gov.co/consultas/detalleProceso.do?numConstancia=21-4-11556712</t>
  </si>
  <si>
    <t>https://www.contratos.gov.co/consultas/detalleProceso.do?numConstancia=21-4-11623605</t>
  </si>
  <si>
    <t>https://www.contratos.gov.co/consultas/detalleProceso.do?numConstancia=21-4-11627725</t>
  </si>
  <si>
    <t>https://www.contratos.gov.co/consultas/detalleProceso.do?numConstancia=21-4-11627511</t>
  </si>
  <si>
    <t>https://www.contratos.gov.co/consultas/detalleProceso.do?numConstancia=21-4-11662238</t>
  </si>
  <si>
    <t>https://www.contratos.gov.co/consultas/detalleProceso.do?numConstancia=21-4-11509322</t>
  </si>
  <si>
    <t>https://www.contratos.gov.co/consultas/detalleProceso.do?numConstancia=21-4-11664968</t>
  </si>
  <si>
    <t>https://www.contratos.gov.co/consultas/detalleProceso.do?numConstancia=21-4-11665011</t>
  </si>
  <si>
    <t>https://www.contratos.gov.co/consultas/detalleProceso.do?numConstancia=21-4-11665032</t>
  </si>
  <si>
    <t>https://www.contratos.gov.co/consultas/detalleProceso.do?numConstancia=21-4-11665049</t>
  </si>
  <si>
    <t>https://www.contratos.gov.co/consultas/detalleProceso.do?numConstancia=21-4-11743823</t>
  </si>
  <si>
    <t>https://www.contratos.gov.co/consultas/detalleProceso.do?numConstancia=21-4-11756354</t>
  </si>
  <si>
    <t>https://www.contratos.gov.co/consultas/detalleProceso.do?numConstancia=21-4-11692443</t>
  </si>
  <si>
    <t>https://www.contratos.gov.co/consultas/detalleProceso.do?numConstancia=21-4-11798501</t>
  </si>
  <si>
    <t>https://www.contratos.gov.co/consultas/detalleProceso.do?numConstancia=21-4-11696646</t>
  </si>
  <si>
    <t>020-2021</t>
  </si>
  <si>
    <t>https://www.contratos.gov.co/consultas/detalleProceso.do?numConstancia=21-4-11818330</t>
  </si>
  <si>
    <t>ORDEN DE SERVICIO 001 - 2021</t>
  </si>
  <si>
    <t xml:space="preserve">ADECUACION, RESANEY PINTURA DE LAS INSTALACIONES DE ADELI. </t>
  </si>
  <si>
    <t>LUIS JAVIER RUA</t>
  </si>
  <si>
    <t>ADRIANA ZOBEIDA BUITRAGO</t>
  </si>
  <si>
    <t>021-2021</t>
  </si>
  <si>
    <t>PRESTACION DE SERVICIOS PROFESIONALES EN INGENIERIA CIVIL, PARA BRINDAR APOYO A LA DIRECCION OPERATIVA Y DE PROYECTOS EN LA CORRECTA EJECICION TECNICA, PRESUPUESTAL Y DE SEGUIMIENTO A LOS PROYECTOS DESARROLLADOS EN RAZON A LOS CONTRATOS O CONVENIOS INTERADMINISTRATIVOS QUE CELEBRA LA EMPRESA INDUSTRIAL Y COMERCIAL DEL ESTADO - ADELI.</t>
  </si>
  <si>
    <t>OLGA LUCIA OSPINA VASCO</t>
  </si>
  <si>
    <t>022-2021</t>
  </si>
  <si>
    <t>PRESTACION DE SERVICIOS PROFESIONALES EN COMUNICACIONSOCIALPARA FORTALECER LOS PROYECTOS DE LA EMPRESA INDUSTRIAL Y COMERCIAL DELESTADO - ADELI EN TODO LO RELACIONADO CON COMUNICACIONES Y MEDIOS.</t>
  </si>
  <si>
    <t>ANDRES FELIPE VARGAS RODAS</t>
  </si>
  <si>
    <t>023-2021</t>
  </si>
  <si>
    <t>ADQUISICIÓN DE INSUMOS DE PAPELERÍA, ELEMENTOS DE OFICINA, SERVICIO DE IMPRESIÓN Y COPIADO DE DOCUMENTOS BAJO LA MODALIDAD DE OUTSOSUMINISTRO Y RECARGA DE TÓNER Y REPUESTOS DEL ESCÁNER E IMPRESORA PROPIEDAD DE LA EMPRESA INDUSTRIAL Y COMERCIAL DEL ESTADO ADELI.</t>
  </si>
  <si>
    <t>900.024.793-0</t>
  </si>
  <si>
    <t>COPYPAISA</t>
  </si>
  <si>
    <t>024-2021</t>
  </si>
  <si>
    <t>INSTALACION DE INFRAESTRUCTURA TECNOLOGICA Y PRESTACION INTEGRAL DE SERVICIOS DE INTERNET Y CONECTIVIDAD EN FIBRA ÓPTICA PARA LAS INSTTITUCIONES EDUCATIVAS OFICIALES DEL MUNICIPIO DE ITAGÜÍ - ANTIOQUIA.</t>
  </si>
  <si>
    <t>900.155.215-7</t>
  </si>
  <si>
    <r>
      <t xml:space="preserve">ENERGIZANDO S.A.S </t>
    </r>
    <r>
      <rPr>
        <sz val="9"/>
        <color rgb="FFFF0000"/>
        <rFont val="Calibri"/>
        <family val="2"/>
        <scheme val="minor"/>
      </rPr>
      <t>(INV. PUBLICA No. 003 - 2021)</t>
    </r>
  </si>
  <si>
    <t>025-2021</t>
  </si>
  <si>
    <t>PRESTACION DE SERVICIOS PARA REALIZAR LA AEROFOTOGRAMETRIA DE LA ZONA URBANA Y RURAL DEL MUNICIPIO DE ITAGUÍ</t>
  </si>
  <si>
    <t>900.616.123-7</t>
  </si>
  <si>
    <t>FLY NORTH S.A.S</t>
  </si>
  <si>
    <t>026-2021</t>
  </si>
  <si>
    <t>MEJORAMIENTO Y ADECUACION DEL ESTADIO METROPOLITANO DITAIRES EN EL MUNICIPIO DE ITAGÜÍ</t>
  </si>
  <si>
    <r>
      <t xml:space="preserve">JORGE ALEJANDRO GONZALEZ </t>
    </r>
    <r>
      <rPr>
        <sz val="9"/>
        <color rgb="FFFF0000"/>
        <rFont val="Calibri"/>
        <family val="2"/>
        <scheme val="minor"/>
      </rPr>
      <t>(INV. PUBLICA Nº 004 - 2021)</t>
    </r>
  </si>
  <si>
    <t>027-2021</t>
  </si>
  <si>
    <t>CONSTRUCCIÓN DE UN MURO DE CONTENCIÓN EN CONCRETO REFORZADO EN LA QUEBRADA DONMATIAS SECTOR LUIS LOPEZ DE MESA, PARA LA MITIGACIÓN DEL RIESGO.</t>
  </si>
  <si>
    <t>900.871.788-6</t>
  </si>
  <si>
    <r>
      <t xml:space="preserve">RM CONCRETAR S.A.S </t>
    </r>
    <r>
      <rPr>
        <sz val="9"/>
        <color rgb="FFFF0000"/>
        <rFont val="Calibri"/>
        <family val="2"/>
        <scheme val="minor"/>
      </rPr>
      <t>(INV. PRIVADA N° 003 - 2021)</t>
    </r>
  </si>
  <si>
    <t>028-2021</t>
  </si>
  <si>
    <t>INTERVENTORIA TECNICA, ADMINISTRATIVA, FINANCIERA, JURÍDICA Y AMBIENTAL A LA CONSTRUCCIÓN DE UN MURO DE CONTENCIÓN EN CONCRETO REFORZADO A LA QUEBRADA DONMATIAS SECTOR LUIS LOPEZ DE MESA, PARA LA MITIGACIÓN DEL RIESGO.</t>
  </si>
  <si>
    <t>900.993.736-7</t>
  </si>
  <si>
    <t>INGERKON S.A.S</t>
  </si>
  <si>
    <t>25/08/201</t>
  </si>
  <si>
    <t>029-2021</t>
  </si>
  <si>
    <t>INTERVENTORIA TECNICA, ADMINISTRATIVA, FINANCIERA, JURÍDICA Y AMBIENTAL PARA EL MEJORAMIENTO Y ADECUACIÓN DEL ESTADIO METROPOLITANO DITAIRES DEL MUNICIPIO DE ITAGÜÍ.</t>
  </si>
  <si>
    <t>901.483.984-2</t>
  </si>
  <si>
    <r>
      <t xml:space="preserve">INTERVENTORIA UNION TEMPORAL DITAIRES </t>
    </r>
    <r>
      <rPr>
        <sz val="9"/>
        <color rgb="FFFF0000"/>
        <rFont val="Calibri"/>
        <family val="2"/>
        <scheme val="minor"/>
      </rPr>
      <t>(INV. PRIVADA N° 004 - 2021)</t>
    </r>
  </si>
  <si>
    <t>$118..218.900</t>
  </si>
  <si>
    <t>030-2021</t>
  </si>
  <si>
    <t>PRESTACION DE SERVICIOS PROFESIONALES COMO CONTADOR PUBLICO DE LA AGENCIA DE DESARROLLO LOCAL DE ITAGUI - ADELI</t>
  </si>
  <si>
    <t>JOHANA CRISTINA HERNANDEZ GALLO</t>
  </si>
  <si>
    <t>031-2021</t>
  </si>
  <si>
    <t>MEJORAMIENTO DEL CORREDOR VIAL DE SECTORES RURALES DEL MUNICIPIO DE CUIDAD BOLIVAR – ANTIOQUIA</t>
  </si>
  <si>
    <t>901.025.544 – 1</t>
  </si>
  <si>
    <r>
      <t xml:space="preserve">KHALIFA INGENIERIA Y CONTRUCCIONES S.A.S </t>
    </r>
    <r>
      <rPr>
        <sz val="9"/>
        <color rgb="FFFF0000"/>
        <rFont val="Calibri"/>
        <family val="2"/>
        <scheme val="minor"/>
      </rPr>
      <t>(INV. PUBLICA No. 005 - 2021)</t>
    </r>
  </si>
  <si>
    <t>032-2021</t>
  </si>
  <si>
    <t>INTERVENTORÍA TÉCNICA, ADMINISTRATIVA, FINANCIERA, JURÍDICA Y AMBIENTAL PARA EL MEJORAMIENTO DEL CORREDOR VIAL DE SECTORES RURALES DEL MUNICIPIO DE CIUDAD BOLIVAR – ANTIOQUIA</t>
  </si>
  <si>
    <t>900.307.818 – 1</t>
  </si>
  <si>
    <r>
      <t xml:space="preserve">EQUICONSTRUCCIÓN S.A.S </t>
    </r>
    <r>
      <rPr>
        <sz val="9"/>
        <color rgb="FFFF0000"/>
        <rFont val="Calibri"/>
        <family val="2"/>
        <scheme val="minor"/>
      </rPr>
      <t>(INV. PRIVADA No. 005 - 2021)</t>
    </r>
  </si>
  <si>
    <t>033-2021</t>
  </si>
  <si>
    <t>PRESTACIÓN DE SERVICIOS DE APOYO A LA GESTION BRINDANDO SOPORTE TÉCNICO EN LA ACTIVIDAD JURÍDICA Y ASISTENCIAL PARA LAS DIFERENTES ACTUACIONES CONTRACTUALES (EN TODAS LAS ETAPAS) DE LA DIRECCIÓN JURÍDICA DE LA AGENCIA DE DESARROLLO LOCAL DE ITAGÜÍ - ADELI.</t>
  </si>
  <si>
    <t>PAULA ANDREA TAMAYO QUINTERO</t>
  </si>
  <si>
    <t>034-2021</t>
  </si>
  <si>
    <t xml:space="preserve">PRESTACION DE SERVICIOS DE APOYO A LA GESTION EN EL DESARROLLO DE ACTIVIDADES DE GESTION DOCUMENTAL DE LA EMPRESA INDUCTRIAL Y COMERCIAL DEL ESTADO - ADELI. </t>
  </si>
  <si>
    <t>035-2021</t>
  </si>
  <si>
    <t>PRESTACIÓN DE SERVICIOS DE APOYO A LA GESTIÓN PARA LLEVAR A CABO LAS ACTIVIDADES LOGÍSTICAS, OPERATIVAS Y ORGANIZACIONALES, DE LOS PLANES ESTRATÉGICOS DE TALENTO HUMANO, INSTITUCIONAL DE CAPACITACIÓN, SEGURIDAD Y SALUD EN EL TRABAJO Y ANUAL DE BIENESTAR, ESTÍMULOS E INCENTIVOS 2021, DIRIGIDOS A LOS SERVIDORES PÚBLICOS Y EMPLEADOS OFICIALES DE – ADELI</t>
  </si>
  <si>
    <t>900.716.260-7</t>
  </si>
  <si>
    <t xml:space="preserve">FORMACIÓN Y PROYECTOS S.A.S   </t>
  </si>
  <si>
    <t>https://www.contratos.gov.co/consultas/detalleProceso.do?numConstancia=21-4-11842950</t>
  </si>
  <si>
    <t>https://www.contratos.gov.co/consultas/detalleProceso.do?numConstancia=21-4-11869461</t>
  </si>
  <si>
    <t>https://www.contratos.gov.co/consultas/detalleProceso.do?numConstancia=21-4-11893019</t>
  </si>
  <si>
    <t>https://www.contratos.gov.co/consultas/detalleProceso.do?numConstancia=21-4-11893022</t>
  </si>
  <si>
    <t>https://www.contratos.gov.co/consultas/detalleProceso.do?numConstancia=21-4-11839073</t>
  </si>
  <si>
    <t>https://www.contratos.gov.co/consultas/detalleProceso.do?numConstancia=21-4-11911310</t>
  </si>
  <si>
    <t>https://www.contratos.gov.co/consultas/detalleProceso.do?numConstancia=21-4-11889835</t>
  </si>
  <si>
    <t>https://www.contratos.gov.co/consultas/detalleProceso.do?numConstancia=21-4-11962930</t>
  </si>
  <si>
    <t>https://www.contratos.gov.co/consultas/detalleProceso.do?numConstancia=21-4-11968497</t>
  </si>
  <si>
    <t>https://www.contratos.gov.co/consultas/detalleProceso.do?numConstancia=21-4-11978753</t>
  </si>
  <si>
    <t>https://www.contratos.gov.co/consultas/detalleProceso.do?numConstancia=21-4-1203310</t>
  </si>
  <si>
    <t>https://www.contratos.gov.co/consultas/detalleProceso.do?numConstancia=21-4-12037261</t>
  </si>
  <si>
    <t>https://www.contratos.gov.co/consultas/detalleProceso.do?numConstancia=21-4-11914341</t>
  </si>
  <si>
    <t>https://www.contratos.gov.co/consultas/detalleProceso.do?numConstancia=21-4-12041507</t>
  </si>
  <si>
    <t>https://www.contratos.gov.co/consultas/detalleProceso.do?numConstancia=21-4-12041625</t>
  </si>
  <si>
    <t>https://www.contratos.gov.co/consultas/detalleProceso.do?numConstancia=21-4-12072068</t>
  </si>
  <si>
    <t>036-2021</t>
  </si>
  <si>
    <t>ATENCION PREVENTIVA Y CORRECTIVA Y ADECUACION DE LA RED SEMAFORICA Y CENTRO DE CONTROL, ASI MISMO, DE LAS CÁMARAS DEL CIRCUITO CERRADO DE TELEVISIÓN CCTV DE SEDURIDAD DEL MUNICIPIO DE ITAGÜÍ</t>
  </si>
  <si>
    <r>
      <t xml:space="preserve">ENERGIZANDO S.A.S </t>
    </r>
    <r>
      <rPr>
        <sz val="9"/>
        <color rgb="FFFF0000"/>
        <rFont val="Calibri"/>
        <family val="2"/>
        <scheme val="minor"/>
      </rPr>
      <t>(INV. PRIVADA No. 006 - 2021)</t>
    </r>
  </si>
  <si>
    <t>037 - 2021</t>
  </si>
  <si>
    <t>EJECUCIÓN DE OBRAS EN EL PROYECTO DE MEJORAMIENTO DE VÍAS URBANAS SECTOR ALTO DE LAS RUICES Y EL BOSQUE DEL MUNICIPIO DE MACEO (ANTIOQUIA)</t>
  </si>
  <si>
    <t>901.497.209 - 3</t>
  </si>
  <si>
    <r>
      <rPr>
        <sz val="9"/>
        <rFont val="Calibri"/>
        <family val="2"/>
        <scheme val="minor"/>
      </rPr>
      <t>CONSORCIO VÍAS URBANAS MACEO</t>
    </r>
    <r>
      <rPr>
        <sz val="9"/>
        <color rgb="FFFF0000"/>
        <rFont val="Calibri"/>
        <family val="2"/>
        <scheme val="minor"/>
      </rPr>
      <t xml:space="preserve"> 
INV. PRIVADA N° 007 - 2021</t>
    </r>
  </si>
  <si>
    <t>02 de julio de 2021</t>
  </si>
  <si>
    <t>038-2021</t>
  </si>
  <si>
    <t>INTERVENTORÍA TÉCNICA, ADMINISTRATIVA, FINANCIERA, JURÍDICA Y AMBIENTAL A LA EJECUCIÓN DE OBRAS EN EL PROYECTO DE MEJORAMIENTO DE VÍAS URBANAS, SECTOR ALTO DE LAS RUICES Y EL BOSQUE DEL MUNICIPIO DE MACEO ANTIOQUIA</t>
  </si>
  <si>
    <t>039-2021</t>
  </si>
  <si>
    <t>040-2021</t>
  </si>
  <si>
    <t>041-2021</t>
  </si>
  <si>
    <t>042-2021</t>
  </si>
  <si>
    <t>ADECUACIÓN Y MEJORAMIENTO DE ESPACIOS PÚBLICOS PARA LA MOVILIDAD SOSTENIBLE Y LA TRANSITABILIDAD DE LAS COMUNAS 1, 4 Y EL CORREGIMIENTO EN EL MUNICIPIO DE ITAGÜÍ</t>
  </si>
  <si>
    <t>ADECUACIÓN Y MEJORAMIENTO DE ESPACIOS PÚBLICOS PARA LA MOVILIDAD SOSTENIBLE Y LA TRANSITABILIDAD DE LAS COMUNAS 2, 3, 5 Y 6 EN EL MUNICIPIO DE ITAGÜÍ</t>
  </si>
  <si>
    <t>INTERVENTORÍA TÉCNICA, ADMINISTRATIVA, FINANCIERA, JURÍDICA Y AMBIENTAL PARA LA ADECUACIÓN Y MEJORAMIENTO DE ESPACIOS PÚBLICOS PARA LA MOVILIDAD SOSTENIBLE Y LA TRANSITABILIDAD DE LAS COMUNAS 1, 4 Y EL CORREGIMIENTO EN EL MUNICIPIO DE ITAGÜÍ</t>
  </si>
  <si>
    <t>INTERVENTORÍA TÉCNICA, ADMINISTRATIVA, FINANCIERA, JURÍDICA Y AMBIENTAL PARA LA ADECUACIÓN Y MEJORAMIENTO DE ESPACIOS PÚBLICOS PARA LA MOVILIDAD SOSTENIBLE Y LA TRANSITABILIDAD DE LAS COMUNAS 2, 3, 5, y 6 EN EL MUNICIPIO DE ITAGÜÍ</t>
  </si>
  <si>
    <t>901.501.820-1</t>
  </si>
  <si>
    <t>901.500.150-0</t>
  </si>
  <si>
    <t>901.500.785-7</t>
  </si>
  <si>
    <t>901.501.671-0</t>
  </si>
  <si>
    <r>
      <rPr>
        <sz val="9"/>
        <rFont val="Calibri"/>
        <family val="2"/>
        <scheme val="minor"/>
      </rPr>
      <t>CONSORCIO AG</t>
    </r>
    <r>
      <rPr>
        <sz val="9"/>
        <color rgb="FFFF0000"/>
        <rFont val="Calibri"/>
        <family val="2"/>
        <scheme val="minor"/>
      </rPr>
      <t xml:space="preserve"> (INV. PÚBLICA N° 006 - 2021)</t>
    </r>
  </si>
  <si>
    <r>
      <rPr>
        <sz val="9"/>
        <rFont val="Calibri"/>
        <family val="2"/>
        <scheme val="minor"/>
      </rPr>
      <t>CONSORCIO INTERVETORIA MEJORAMIENTO ESPACIOS PUBLICOS ITAGÜÍ</t>
    </r>
    <r>
      <rPr>
        <sz val="9"/>
        <color rgb="FFFF0000"/>
        <rFont val="Calibri"/>
        <family val="2"/>
        <scheme val="minor"/>
      </rPr>
      <t xml:space="preserve"> (INV. PÚBLICA N° 008 - 2021)</t>
    </r>
  </si>
  <si>
    <r>
      <rPr>
        <sz val="9"/>
        <rFont val="Calibri"/>
        <family val="2"/>
        <scheme val="minor"/>
      </rPr>
      <t>CONSORCIO DESARROLLO ITAGUI</t>
    </r>
    <r>
      <rPr>
        <sz val="9"/>
        <color rgb="FFFF0000"/>
        <rFont val="Calibri"/>
        <family val="2"/>
        <scheme val="minor"/>
      </rPr>
      <t xml:space="preserve"> (INV. PÚBLICA N° 007 - 2021)</t>
    </r>
  </si>
  <si>
    <r>
      <rPr>
        <sz val="9"/>
        <rFont val="Calibri"/>
        <family val="2"/>
        <scheme val="minor"/>
      </rPr>
      <t>CONSORCIO ESPACIO PUBLICO-009-2021</t>
    </r>
    <r>
      <rPr>
        <sz val="9"/>
        <color rgb="FFFF0000"/>
        <rFont val="Calibri"/>
        <family val="2"/>
        <scheme val="minor"/>
      </rPr>
      <t xml:space="preserve"> (INV. PÚBLICA N° 009 - 2021)</t>
    </r>
  </si>
  <si>
    <t>JAIIME EDUARDO RAMIREZ ALZATE</t>
  </si>
  <si>
    <t>043-2021</t>
  </si>
  <si>
    <t>PRESTACIÓN DE SERVICIOS PROFESIONALES EN INGENIERA CIVIL, PARA BRINDAR ACOMPAÑAMIENTO, APOYO Y SOPORTE A LA DIRECCIÓN OPERATIVA Y DE PROYECTOS EN LA CORRECTA EJECUCIÓN TÉCNICA, PRESUPUESTAL Y DE SEGUIMIENTO A LOS PROYECTOS DESARROLLADOS EN RAZÓN A LOS CONTRATOS O CONVENIOS INTERADMINISTRATIVOS QUE CELEBRA LA EMPRESA INDUSTRIAL Y COMERCIAL DE ESTADO ADELI</t>
  </si>
  <si>
    <t xml:space="preserve">JAIME EDUARDO RAMIREZ ALZATE   </t>
  </si>
  <si>
    <t>23/072021</t>
  </si>
  <si>
    <t>ADRIANA ZOBEIDA BUITRAGO MESA</t>
  </si>
  <si>
    <t>045-2021</t>
  </si>
  <si>
    <t>046-2021</t>
  </si>
  <si>
    <t>047-2021</t>
  </si>
  <si>
    <t>048-2021</t>
  </si>
  <si>
    <t>049-2021</t>
  </si>
  <si>
    <t>050-2021</t>
  </si>
  <si>
    <t>051-2021</t>
  </si>
  <si>
    <t>052-2021</t>
  </si>
  <si>
    <t xml:space="preserve">PRESTACIÓN DE SERVICIOS PROFESIONALES COMO ABOGADO COORDINADOR PARA LA GESTIÓN PREDIAL DE PROYETOS DE INFRAESTRUCTURA VIAL Y MEJORAMIENTOS Y/O EQUIPAMIENTOS DE ESPACIOS PUBLICOS DEL MUNICIPIO DE ITAGÜÍ. </t>
  </si>
  <si>
    <t xml:space="preserve">PRESTACIÓN DE SERVICIOS PROFESIONALES COMO ABOGADA PARA LA GESTIÓN PREDIAL DE PROYETOS DE INFRAESTRUCTURA VIAL Y MEJORAMIENTOS Y/O EQUIPAMIENTOS DE ESPACIOS PUBLICOS DEL MUNICIPIO DE ITAGÜÍ. </t>
  </si>
  <si>
    <t xml:space="preserve">PRESTACIÓN DE SERVICIOS PROFESIONALES COMO PSICOLOGA PARA LA GESTIÓN PREDIAL DE PROYETOS DE INFRAESTRUCTURA VIAL Y MEJORAMIENTOS Y/O EQUIPAMIENTOS DE ESPACIOS PUBLICOS DEL MUNICIPIO DE ITAGÜÍ. </t>
  </si>
  <si>
    <t xml:space="preserve">PRESTACIÓN DE SERVICIOS PROFESIONALES EN EL APOYO CONTABLE Y FINANCIERO PARA LA GESTIÓN PREDIAL DE PROYETOS DE INFRAESTRUCTURA VIAL Y MEJORAMIENTOS Y/O EQUIPAMIENTOS DE ESPACIOS PUBLICOS DEL MUNICIPIO DE ITAGÜÍ. </t>
  </si>
  <si>
    <t xml:space="preserve">PRESTACIÓN DE SERVICIOS PROFESIONALES COMO MENSAJERO PARA LA GESTIÓN PREDIAL DE PROYETOS DE INFRAESTRUCTURA VIAL Y MEJORAMIENTOS Y/O EQUIPAMIENTOS DE ESPACIOS PUBLICOS DEL MUNICIPIO DE ITAGÜÍ. </t>
  </si>
  <si>
    <t>REALIZAR EL DISEÑO DEL CERRAMIENTIO PERIMETRAL DE LA SEDE NORTE DE LA E.S.E HOSPITAL DEL SUR "GABRIEL JARAMILLO PIEDRAHITA" DEL MUNICIPIO DE ITAGÜÍ.</t>
  </si>
  <si>
    <t>PRESTACION DE SERVICIOS PROFESIONALES EN ARQUITECTURA PARA BRINDAR ACOMPAÑAMIENTO Y SOPORTE A LA DIRECCION OPERATIVA Y DE PROYECTOS EN LA REVISION DE LOS RESULTADOS DE CONTRATOS DE CONSULTORIA DE LA ENTIDAD Y EN LA CORRECTA EJECUCION TÉCNICA, PRESUPUESTAL Y DE SEGUIMIENTO A LOS PROYECTOS DESARROLLADOS EN RAZON A LOS CONTRATOS O CONVENIOS INTERADMINISTRATIVOS QUE CELEBRA LA EMPRESA INDUSTRIAL Y COMERCIAL DEL ESTADO - ADELI</t>
  </si>
  <si>
    <t>DESARROLLAR LAS ACTIVIDADES INHERENTES A LA FASE DE ESTUDIOS YDISEÑOS REQUIRIDOS PARA EL PROYECTO DE ADECUACIÓN Y MANTENIMIENTO DE LA INFRAESTRUCTURA, URBANISMO Y PAISAJISMO PERTENECIENTE AL AREA</t>
  </si>
  <si>
    <t>SANDRA MILENA MARIN MARIN</t>
  </si>
  <si>
    <t>PABLO VASQUEZ SEGURA</t>
  </si>
  <si>
    <t>OMAR DANIEL CASTRILLON PEREZ</t>
  </si>
  <si>
    <t>901.081.719-1</t>
  </si>
  <si>
    <t>INCOOC S.A.S</t>
  </si>
  <si>
    <t>ADRIANA BUITRAGO MESA</t>
  </si>
  <si>
    <t>053-2021</t>
  </si>
  <si>
    <t>ARRENDAMIENTO DEL ALUMBRADO NAVIDEÑO 2021, PARA EL MUNICIPIO DE ITAGÜÍ</t>
  </si>
  <si>
    <t>900.771.417-1</t>
  </si>
  <si>
    <t>CHRISTMAS FARAH S.A.S</t>
  </si>
  <si>
    <t>054-2021</t>
  </si>
  <si>
    <t>055-2021</t>
  </si>
  <si>
    <t>ADECUACIÓN Y MANTENIMIENTO DE LOS ESCENARIOS RECREATIVOS Y DEPORTIVOS DEL MUNICIPIO DE ITAGÜÍ</t>
  </si>
  <si>
    <t>INTERVENTORÍA TÉCNICA, ADMINISTRATIVA, FINANCIERA, JURÍDICA Y AMBIENTAL PARA LA ADECUACIÓN Y MANTENIMIENTO DE LOS ESCENARIOS RECREATIVOS Y DEPORTIVOS DEL MUNICIPIO DE ITAGÜÍ</t>
  </si>
  <si>
    <t>901.512.698-6</t>
  </si>
  <si>
    <t>901.513.645-0</t>
  </si>
  <si>
    <r>
      <rPr>
        <sz val="9"/>
        <rFont val="Calibri"/>
        <family val="2"/>
        <scheme val="minor"/>
      </rPr>
      <t xml:space="preserve">UNION TEMPORAL MANTENIMIENTO </t>
    </r>
    <r>
      <rPr>
        <sz val="9"/>
        <color rgb="FFFF0000"/>
        <rFont val="Calibri"/>
        <family val="2"/>
        <scheme val="minor"/>
      </rPr>
      <t>(INV. PUBLICA Nº 010 - 2021)</t>
    </r>
  </si>
  <si>
    <r>
      <rPr>
        <sz val="9"/>
        <rFont val="Calibri"/>
        <family val="2"/>
        <scheme val="minor"/>
      </rPr>
      <t>CONSORCIO INTERVENTORIA DEPORTIVA 2021</t>
    </r>
    <r>
      <rPr>
        <sz val="9"/>
        <color rgb="FFFF0000"/>
        <rFont val="Calibri"/>
        <family val="2"/>
        <scheme val="minor"/>
      </rPr>
      <t xml:space="preserve"> (INV. PRIVADA Nº 008 - 2021)</t>
    </r>
  </si>
  <si>
    <t>056-2021</t>
  </si>
  <si>
    <t>CONSECUTIVO NO UTILIZADO POR ERROR</t>
  </si>
  <si>
    <t>057 - 2021</t>
  </si>
  <si>
    <t>058 - 2021</t>
  </si>
  <si>
    <t>INTERVENTORÍA TÉCNICA, ADMINISTRATIVA, FINANCIERA, JURÍDICA Y AMBIENTAL PARA MANTENIMIENTO Y MEJORAMIENTO DE LOS EDIFICIOS DE USO INSTITUCIONAL E INSTITUCIONES EDUCATIVAS DEL MUNICIPIO DE ITAGÜÍ.</t>
  </si>
  <si>
    <t>MANTENIMIENTO Y MEJORAMIENTO DE LOS EDIFICIOS DE USO INSTITUCIONAL E INSTITUCIONES EDUCATIVAS DEL MUNICIPIO DE ITAGÜÍ.</t>
  </si>
  <si>
    <r>
      <rPr>
        <sz val="9"/>
        <rFont val="Calibri"/>
        <family val="2"/>
        <scheme val="minor"/>
      </rPr>
      <t xml:space="preserve">JOSE RICARDO TAMAYO </t>
    </r>
    <r>
      <rPr>
        <sz val="9"/>
        <color rgb="FFFF0000"/>
        <rFont val="Calibri"/>
        <family val="2"/>
        <scheme val="minor"/>
      </rPr>
      <t>(INV. PRIVADA Nº 009 - 2021)</t>
    </r>
  </si>
  <si>
    <r>
      <rPr>
        <sz val="9"/>
        <rFont val="Calibri"/>
        <family val="2"/>
        <scheme val="minor"/>
      </rPr>
      <t xml:space="preserve">ERNEY CASTAÑO GONZALEZ </t>
    </r>
    <r>
      <rPr>
        <sz val="9"/>
        <color rgb="FFFF0000"/>
        <rFont val="Calibri"/>
        <family val="2"/>
        <scheme val="minor"/>
      </rPr>
      <t>(INV. PUBLICA Nº 011 - 2021)</t>
    </r>
  </si>
  <si>
    <t>059-2021</t>
  </si>
  <si>
    <t>OBRAS DE INSTALACION Y SUMINISTRO DE PUNTOS DE ANCLAJE, LINEAS DE VIDA, ELEMENTOS DE PROTECCION Y ESCALERAS PARA LA SEDE DE LA E.S.E HOSPITAL DEL SUR "GABRIEL JARAMILLO PIEDRAHITA" DEL MUNICIPIO DE ITAGUI</t>
  </si>
  <si>
    <t>73.167.116-9</t>
  </si>
  <si>
    <t>FRANCISCO ANTONIO PEREZ ARELLANO</t>
  </si>
  <si>
    <t>061-2021</t>
  </si>
  <si>
    <t>060-2021</t>
  </si>
  <si>
    <t>062-2021</t>
  </si>
  <si>
    <t>063-2021</t>
  </si>
  <si>
    <t>064-2021</t>
  </si>
  <si>
    <t>065-2021</t>
  </si>
  <si>
    <t>ADECUACION Y EQUIPAMIENTO DEL ESCENARIO DEPORTIVO POLIDEPORTIVO OSCAR LOPEZ ESCOBAR" DEL MUNICIPIO DE ITAGUI</t>
  </si>
  <si>
    <t>900.747.330-7</t>
  </si>
  <si>
    <r>
      <rPr>
        <sz val="9"/>
        <rFont val="Calibri"/>
        <family val="2"/>
        <scheme val="minor"/>
      </rPr>
      <t>CUBE S.A.S</t>
    </r>
    <r>
      <rPr>
        <sz val="9"/>
        <color rgb="FFFF0000"/>
        <rFont val="Calibri"/>
        <family val="2"/>
        <scheme val="minor"/>
      </rPr>
      <t xml:space="preserve"> (INV. PUBLICA Nº 012 - 2021)</t>
    </r>
  </si>
  <si>
    <t>INTERVENTORIA PARA LAS OBRAS DE ADECUACION Y EQUIPAMIENTO DEL ESCENARIO DEPORTIVO POLIDEPORTIVO OSCAR LOPEZ ESCOBAR" DEL MUNICIPIO DE ITAGUI</t>
  </si>
  <si>
    <t>900.732.292-1</t>
  </si>
  <si>
    <t>INGENIERIA PUNTO 5 S.A.S</t>
  </si>
  <si>
    <t>ADQUISICIÓN DE EQUIPOS DE COMPUTO, LICENCIAS Y COMPONENTES PARA REPOTENCIALIZAR LOS DISPOSITIVOS DE LA AGENCIA DE DESARROLLO LOCAL DE ITAGÜÍ - ADELI.</t>
  </si>
  <si>
    <t>900.617.221-5</t>
  </si>
  <si>
    <t>ASF SOLUCIONES</t>
  </si>
  <si>
    <t>REALIZAR APOYO TECNICO EN LA FASE DE DIAGNOSTICO DEL COMPONENTE AMBIENTAL EN EL ASPECTO NATURAL DEL PROCESO DE REVISION Y AJUSTE DEL PLAN DE ORDENAMIENTO TERRITORIAL DEL MUNICIPIO DE ITAGUI</t>
  </si>
  <si>
    <t>71.779.632-7</t>
  </si>
  <si>
    <t>PABLO ANDRES BENITEZ ARANGO</t>
  </si>
  <si>
    <t>REALIZAR APOYO TECNICO EN LA FASE DE DIAGNOSTICO DE LOS COMPONENTES FUNCIONALES DEL PROCESO DE REVISION Y AJUSTE DEL PLAN DE ORDENAMIENTO TERRITORIAL DEL MUNICIPIO DE ITAGUI</t>
  </si>
  <si>
    <t>43.454.733-5</t>
  </si>
  <si>
    <t>EMILSE ALEJANDRA CASTRILLON ROMANO</t>
  </si>
  <si>
    <t>REALIZAR APOYO TECNICO EN LA FASE DE DIAGNOSTICO DEL COMPONENTE DE SERVICIOS PUBLICOS DEL PROCESO DE REVISION Y AJUSTE DEL PLAN DE ORDENAMIENTO TERRITORIAL DEL MUNICIPIO DE ITAGUI</t>
  </si>
  <si>
    <t>88.256.550-9</t>
  </si>
  <si>
    <t>JOSE ALEJANDRO SEPULVEDA GRANADA</t>
  </si>
  <si>
    <t>https://www.contratos.gov.co/consultas/detalleProceso.do?numConstancia=21-4-12101745</t>
  </si>
  <si>
    <t>https://www.contratos.gov.co/consultas/detalleProceso.do?numConstancia=21-4-12134890</t>
  </si>
  <si>
    <t>https://www.contratos.gov.co/consultas/detalleProceso.do?numConstancia=21-4-12064265</t>
  </si>
  <si>
    <t>https://www.contratos.gov.co/consultas/detalleProceso.do?numConstancia=21-4-12061199</t>
  </si>
  <si>
    <t>https://www.contratos.gov.co/consultas/detalleProceso.do?numConstancia=21-4-12061243</t>
  </si>
  <si>
    <t>https://www.contratos.gov.co/consultas/detalleProceso.do?numConstancia=21-4-12064267</t>
  </si>
  <si>
    <t>https://www.contratos.gov.co/consultas/detalleProceso.do?numConstancia=21-4-12158381</t>
  </si>
  <si>
    <t>044-2021</t>
  </si>
  <si>
    <t>PRESTACIÓN DE SERVICIOS PROFESIONALES DE OBRA ARTÍSTICA POR ENCARGO, CONSISTENTE EN LA ELABORACIÓN DE UN “MURAL EN EL POLIDEPORTIVO OSCAR LOPEZ ESCOBAR”, ALUSIVO A LA HISTORIA DEL DEPORTE DE LA CIUDAD DE ITAGÜÍ-ANTIOQUIA</t>
  </si>
  <si>
    <t>901.073.718-0</t>
  </si>
  <si>
    <t xml:space="preserve">FUNDACIÓN CULTURAL EL HORMIGUERO </t>
  </si>
  <si>
    <t>27/072021</t>
  </si>
  <si>
    <t>https://www.contratos.gov.co/consultas/detalleProceso.do?numConstancia=21-4-12166070</t>
  </si>
  <si>
    <t>https://www.contratos.gov.co/consultas/detalleProceso.do?numConstancia=21-4-12233811</t>
  </si>
  <si>
    <t>https://www.contratos.gov.co/consultas/detalleProceso.do?numConstancia=21-4-12233927</t>
  </si>
  <si>
    <t>https://www.contratos.gov.co/consultas/detalleProceso.do?numConstancia=21-4-12234261</t>
  </si>
  <si>
    <t>https://www.contratos.gov.co/consultas/detalleProceso.do?numConstancia=21-4-12234553</t>
  </si>
  <si>
    <t>https://www.contratos.gov.co/consultas/detalleProceso.do?numConstancia=21-4-12237837</t>
  </si>
  <si>
    <t>https://www.contratos.gov.co/consultas/detalleProceso.do?numConstancia=21-4-1223459</t>
  </si>
  <si>
    <t>https://www.contratos.gov.co/consultas/detalleProceso.do?numConstancia=21-4-12237979</t>
  </si>
  <si>
    <t>https://www.contratos.gov.co/consultas/detalleProceso.do?numConstancia=21-4-12258801</t>
  </si>
  <si>
    <t>https://www.contratos.gov.co/consultas/detalleProceso.do?numConstancia=21-4-12126620</t>
  </si>
  <si>
    <t>https://www.contratos.gov.co/consultas/detalleProceso.do?numConstancia=21-4-12272626</t>
  </si>
  <si>
    <t>https://www.contratos.gov.co/consultas/detalleProceso.do?numConstancia=21-4-12277711</t>
  </si>
  <si>
    <t>https://www.contratos.gov.co/consultas/detalleProceso.do?numConstancia=21-4-12279800</t>
  </si>
  <si>
    <t>https://www.contratos.gov.co/consultas/detalleProceso.do?numConstancia=21-4-12186497</t>
  </si>
  <si>
    <t>https://www.contratos.gov.co/consultas/detalleProceso.do?numConstancia=21-4-12315048</t>
  </si>
  <si>
    <t>https://www.contratos.gov.co/consultas/detalleProceso.do?numConstancia=21-4-12238763</t>
  </si>
  <si>
    <t>https://www.contratos.gov.co/consultas/detalleProceso.do?numConstancia=21-4-12313064</t>
  </si>
  <si>
    <t>https://www.contratos.gov.co/consultas/detalleProceso.do?numConstancia=21-4-12316164</t>
  </si>
  <si>
    <t>https://www.contratos.gov.co/consultas/detalleProceso.do?numConstancia=21-4-12356874</t>
  </si>
  <si>
    <t>https://www.contratos.gov.co/consultas/detalleProceso.do?numConstancia=21-4-12356917</t>
  </si>
  <si>
    <t>https://www.contratos.gov.co/consultas/detalleProceso.do?numConstancia=21-4-12367212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</si>
</sst>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d\-mmm\-yyyy;@"/>
    <numFmt numFmtId="165" formatCode="[$$-240A]\ #,##0"/>
    <numFmt numFmtId="166" formatCode="_-&quot;$&quot;* #,##0_-;\-&quot;$&quot;* #,##0_-;_-&quot;$&quot;* &quot;-&quot;??_-;_-@_-"/>
  </numFmts>
  <fonts count="16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9"/>
      <color rgb="FFFF0000"/>
      <name val="Calibri"/>
      <family val="2"/>
      <scheme val="minor"/>
    </font>
    <font>
      <sz val="8"/>
      <color rgb="FFFF0000"/>
      <name val="Calibri 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9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165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6" fontId="10" fillId="0" borderId="1" xfId="0" applyNumberFormat="1" applyFont="1" applyBorder="1" applyAlignment="1">
      <alignment horizontal="center" vertical="center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1" xfId="2" applyNumberFormat="1" applyFont="1" applyFill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6" fontId="3" fillId="0" borderId="1" xfId="3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66" fontId="3" fillId="0" borderId="1" xfId="3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166" fontId="3" fillId="0" borderId="1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</cellXfs>
  <cellStyles count="7">
    <cellStyle name="Hipervínculo" xfId="1" builtinId="8"/>
    <cellStyle name="Millares 2" xfId="4" xr:uid="{00000000-0005-0000-0000-000001000000}"/>
    <cellStyle name="Millares 2 2" xfId="6" xr:uid="{00000000-0005-0000-0000-000002000000}"/>
    <cellStyle name="Moneda" xfId="2" builtinId="4"/>
    <cellStyle name="Moneda 2" xfId="3" xr:uid="{00000000-0005-0000-0000-000004000000}"/>
    <cellStyle name="Moneda 3" xfId="5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1-4-1179850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ntratos.gov.co/consultas/detalleProceso.do?numConstancia=21-4-11549302" TargetMode="External"/><Relationship Id="rId7" Type="http://schemas.openxmlformats.org/officeDocument/2006/relationships/hyperlink" Target="https://www.contratos.gov.co/consultas/detalleProceso.do?numConstancia=21-4-11627511" TargetMode="External"/><Relationship Id="rId12" Type="http://schemas.openxmlformats.org/officeDocument/2006/relationships/hyperlink" Target="https://www.contratos.gov.co/consultas/detalleProceso.do?numConstancia=21-4-12061199" TargetMode="External"/><Relationship Id="rId2" Type="http://schemas.openxmlformats.org/officeDocument/2006/relationships/hyperlink" Target="https://www.contratos.gov.co/consultas/detalleProceso.do?numConstancia=21-4-11522269" TargetMode="External"/><Relationship Id="rId1" Type="http://schemas.openxmlformats.org/officeDocument/2006/relationships/hyperlink" Target="https://www.contratos.gov.co/consultas/detalleProceso.do?numConstancia=21-4-1152169" TargetMode="External"/><Relationship Id="rId6" Type="http://schemas.openxmlformats.org/officeDocument/2006/relationships/hyperlink" Target="https://www.contratos.gov.co/consultas/detalleProceso.do?numConstancia=21-4-11627725" TargetMode="External"/><Relationship Id="rId11" Type="http://schemas.openxmlformats.org/officeDocument/2006/relationships/hyperlink" Target="https://www.contratos.gov.co/consultas/detalleProceso.do?numConstancia=21-4-11522269" TargetMode="External"/><Relationship Id="rId5" Type="http://schemas.openxmlformats.org/officeDocument/2006/relationships/hyperlink" Target="https://www.contratos.gov.co/consultas/detalleProceso.do?numConstancia=21-4-11623605" TargetMode="External"/><Relationship Id="rId10" Type="http://schemas.openxmlformats.org/officeDocument/2006/relationships/hyperlink" Target="https://www.contratos.gov.co/consultas/detalleProceso.do?numConstancia=21-4-11696646" TargetMode="External"/><Relationship Id="rId4" Type="http://schemas.openxmlformats.org/officeDocument/2006/relationships/hyperlink" Target="https://www.contratos.gov.co/consultas/detalleProceso.do?numConstancia=21-4-11556712" TargetMode="External"/><Relationship Id="rId9" Type="http://schemas.openxmlformats.org/officeDocument/2006/relationships/hyperlink" Target="https://www.contratos.gov.co/consultas/detalleProceso.do?numConstancia=21-4-11790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workbookViewId="0">
      <pane xSplit="1" topLeftCell="B1" activePane="topRight" state="frozen"/>
      <selection activeCell="A50" sqref="A50"/>
      <selection pane="topRight" activeCell="N67" sqref="N67"/>
    </sheetView>
  </sheetViews>
  <sheetFormatPr baseColWidth="10" defaultRowHeight="15"/>
  <cols>
    <col min="2" max="2" width="41.7109375" customWidth="1"/>
    <col min="3" max="3" width="14.85546875" customWidth="1"/>
    <col min="4" max="4" width="13.140625" customWidth="1"/>
    <col min="7" max="7" width="14.7109375" customWidth="1"/>
    <col min="8" max="8" width="13.85546875" customWidth="1"/>
    <col min="9" max="9" width="13.42578125" customWidth="1"/>
    <col min="10" max="10" width="12.85546875" customWidth="1"/>
    <col min="11" max="11" width="13.5703125" customWidth="1"/>
    <col min="12" max="12" width="15" customWidth="1"/>
    <col min="13" max="13" width="15" style="49" customWidth="1"/>
    <col min="14" max="14" width="67" customWidth="1"/>
  </cols>
  <sheetData>
    <row r="1" spans="1:14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1" t="s">
        <v>10</v>
      </c>
      <c r="L1" s="1" t="s">
        <v>11</v>
      </c>
      <c r="M1" s="1" t="s">
        <v>26</v>
      </c>
      <c r="N1" s="1" t="s">
        <v>25</v>
      </c>
    </row>
    <row r="2" spans="1:14" ht="33.75">
      <c r="A2" s="10" t="s">
        <v>28</v>
      </c>
      <c r="B2" s="11" t="s">
        <v>29</v>
      </c>
      <c r="C2" s="12">
        <v>1039454323</v>
      </c>
      <c r="D2" s="13" t="s">
        <v>12</v>
      </c>
      <c r="E2" s="14">
        <v>44204</v>
      </c>
      <c r="F2" s="15" t="s">
        <v>13</v>
      </c>
      <c r="G2" s="14">
        <v>44255</v>
      </c>
      <c r="H2" s="16">
        <v>11505200</v>
      </c>
      <c r="I2" s="17"/>
      <c r="J2" s="18">
        <f>5341700+6163500</f>
        <v>11505200</v>
      </c>
      <c r="K2" s="24">
        <f>H2-J2</f>
        <v>0</v>
      </c>
      <c r="L2" s="19">
        <f>(J2*100%)/H2</f>
        <v>1</v>
      </c>
      <c r="M2" s="48">
        <f>J2*L2/H2</f>
        <v>1</v>
      </c>
      <c r="N2" s="50" t="s">
        <v>84</v>
      </c>
    </row>
    <row r="3" spans="1:14" ht="56.25">
      <c r="A3" s="10" t="s">
        <v>30</v>
      </c>
      <c r="B3" s="20" t="s">
        <v>31</v>
      </c>
      <c r="C3" s="21">
        <v>32240117</v>
      </c>
      <c r="D3" s="22" t="s">
        <v>24</v>
      </c>
      <c r="E3" s="14">
        <v>44204</v>
      </c>
      <c r="F3" s="15" t="s">
        <v>21</v>
      </c>
      <c r="G3" s="23">
        <v>44560</v>
      </c>
      <c r="H3" s="24">
        <v>79447316</v>
      </c>
      <c r="I3" s="25"/>
      <c r="J3" s="18">
        <v>32579300</v>
      </c>
      <c r="K3" s="26">
        <f t="shared" ref="K3:K10" si="0">H3-J3</f>
        <v>46868016</v>
      </c>
      <c r="L3" s="19">
        <f t="shared" ref="L3:L4" si="1">(J3*100%)/H3</f>
        <v>0.41007426858825541</v>
      </c>
      <c r="M3" s="48">
        <f t="shared" ref="M3:M21" si="2">J3*L3/H3</f>
        <v>0.16816090575819265</v>
      </c>
      <c r="N3" s="50" t="s">
        <v>86</v>
      </c>
    </row>
    <row r="4" spans="1:14" ht="45">
      <c r="A4" s="10" t="s">
        <v>32</v>
      </c>
      <c r="B4" s="27" t="s">
        <v>22</v>
      </c>
      <c r="C4" s="21">
        <v>94477864</v>
      </c>
      <c r="D4" s="22" t="s">
        <v>23</v>
      </c>
      <c r="E4" s="14">
        <v>44211</v>
      </c>
      <c r="F4" s="15" t="s">
        <v>14</v>
      </c>
      <c r="G4" s="14">
        <v>44559</v>
      </c>
      <c r="H4" s="24">
        <v>44880524</v>
      </c>
      <c r="I4" s="28"/>
      <c r="J4" s="18">
        <v>17482524</v>
      </c>
      <c r="K4" s="26">
        <f t="shared" si="0"/>
        <v>27398000</v>
      </c>
      <c r="L4" s="19">
        <f t="shared" si="1"/>
        <v>0.38953475676888266</v>
      </c>
      <c r="M4" s="48">
        <f t="shared" si="2"/>
        <v>0.15173732673099258</v>
      </c>
      <c r="N4" s="50" t="s">
        <v>87</v>
      </c>
    </row>
    <row r="5" spans="1:14" ht="56.25">
      <c r="A5" s="10" t="s">
        <v>33</v>
      </c>
      <c r="B5" s="29" t="s">
        <v>27</v>
      </c>
      <c r="C5" s="30">
        <v>1040735895</v>
      </c>
      <c r="D5" s="31" t="s">
        <v>34</v>
      </c>
      <c r="E5" s="14">
        <v>44214</v>
      </c>
      <c r="F5" s="33" t="s">
        <v>35</v>
      </c>
      <c r="G5" s="34">
        <v>44272</v>
      </c>
      <c r="H5" s="35">
        <v>8400000</v>
      </c>
      <c r="I5" s="36"/>
      <c r="J5" s="18">
        <v>8400000</v>
      </c>
      <c r="K5" s="26">
        <f t="shared" si="0"/>
        <v>0</v>
      </c>
      <c r="L5" s="38">
        <f>(J5*100%)/H5</f>
        <v>1</v>
      </c>
      <c r="M5" s="48">
        <f t="shared" si="2"/>
        <v>1</v>
      </c>
      <c r="N5" s="50" t="s">
        <v>88</v>
      </c>
    </row>
    <row r="6" spans="1:14" ht="56.25">
      <c r="A6" s="10" t="s">
        <v>36</v>
      </c>
      <c r="B6" s="29" t="s">
        <v>37</v>
      </c>
      <c r="C6" s="30">
        <v>1036612450</v>
      </c>
      <c r="D6" s="31" t="s">
        <v>38</v>
      </c>
      <c r="E6" s="14">
        <v>44228</v>
      </c>
      <c r="F6" s="33" t="s">
        <v>35</v>
      </c>
      <c r="G6" s="34">
        <v>44559</v>
      </c>
      <c r="H6" s="35">
        <v>50985000</v>
      </c>
      <c r="I6" s="36"/>
      <c r="J6" s="37">
        <f>3353500</f>
        <v>3353500</v>
      </c>
      <c r="K6" s="26">
        <f t="shared" si="0"/>
        <v>47631500</v>
      </c>
      <c r="L6" s="38">
        <f t="shared" ref="L6:L9" si="3">(J6*100%)/H6</f>
        <v>6.5774247327645391E-2</v>
      </c>
      <c r="M6" s="48">
        <f t="shared" si="2"/>
        <v>4.3262516115182663E-3</v>
      </c>
      <c r="N6" s="50" t="s">
        <v>89</v>
      </c>
    </row>
    <row r="7" spans="1:14" ht="67.5">
      <c r="A7" s="10" t="s">
        <v>39</v>
      </c>
      <c r="B7" s="29" t="s">
        <v>40</v>
      </c>
      <c r="C7" s="30" t="s">
        <v>19</v>
      </c>
      <c r="D7" s="31" t="s">
        <v>20</v>
      </c>
      <c r="E7" s="14">
        <v>44228</v>
      </c>
      <c r="F7" s="33" t="s">
        <v>41</v>
      </c>
      <c r="G7" s="34">
        <v>44559</v>
      </c>
      <c r="H7" s="35">
        <v>26000000</v>
      </c>
      <c r="I7" s="36"/>
      <c r="J7" s="37">
        <v>9454544</v>
      </c>
      <c r="K7" s="26">
        <f t="shared" si="0"/>
        <v>16545456</v>
      </c>
      <c r="L7" s="38">
        <f t="shared" si="3"/>
        <v>0.3636363076923077</v>
      </c>
      <c r="M7" s="48">
        <f t="shared" si="2"/>
        <v>0.13223136427209467</v>
      </c>
      <c r="N7" s="50" t="s">
        <v>90</v>
      </c>
    </row>
    <row r="8" spans="1:14" ht="78.75">
      <c r="A8" s="10" t="s">
        <v>42</v>
      </c>
      <c r="B8" s="29" t="s">
        <v>43</v>
      </c>
      <c r="C8" s="30">
        <v>1036599812</v>
      </c>
      <c r="D8" s="31" t="s">
        <v>44</v>
      </c>
      <c r="E8" s="32">
        <v>44228</v>
      </c>
      <c r="F8" s="15" t="s">
        <v>13</v>
      </c>
      <c r="G8" s="34">
        <v>44559</v>
      </c>
      <c r="H8" s="35">
        <v>25300000</v>
      </c>
      <c r="I8" s="36"/>
      <c r="J8" s="37">
        <v>9200000</v>
      </c>
      <c r="K8" s="26">
        <f t="shared" si="0"/>
        <v>16100000</v>
      </c>
      <c r="L8" s="38">
        <f>(J8*100%)/H8</f>
        <v>0.36363636363636365</v>
      </c>
      <c r="M8" s="48">
        <f t="shared" si="2"/>
        <v>0.13223140495867769</v>
      </c>
      <c r="N8" s="50" t="s">
        <v>91</v>
      </c>
    </row>
    <row r="9" spans="1:14" ht="67.5">
      <c r="A9" s="10" t="s">
        <v>45</v>
      </c>
      <c r="B9" s="27" t="s">
        <v>46</v>
      </c>
      <c r="C9" s="21" t="s">
        <v>17</v>
      </c>
      <c r="D9" s="31" t="s">
        <v>18</v>
      </c>
      <c r="E9" s="23">
        <v>44229</v>
      </c>
      <c r="F9" s="33" t="s">
        <v>41</v>
      </c>
      <c r="G9" s="34">
        <v>44559</v>
      </c>
      <c r="H9" s="35">
        <v>82953000</v>
      </c>
      <c r="I9" s="39"/>
      <c r="J9" s="37">
        <v>29277280</v>
      </c>
      <c r="K9" s="26">
        <f t="shared" si="0"/>
        <v>53675720</v>
      </c>
      <c r="L9" s="38">
        <f t="shared" si="3"/>
        <v>0.35293816980699916</v>
      </c>
      <c r="M9" s="48">
        <f t="shared" si="2"/>
        <v>0.12456535170671416</v>
      </c>
      <c r="N9" s="50" t="s">
        <v>92</v>
      </c>
    </row>
    <row r="10" spans="1:14" ht="67.5">
      <c r="A10" s="10" t="s">
        <v>47</v>
      </c>
      <c r="B10" s="29" t="s">
        <v>48</v>
      </c>
      <c r="C10" s="30" t="s">
        <v>49</v>
      </c>
      <c r="D10" s="31" t="s">
        <v>81</v>
      </c>
      <c r="E10" s="23">
        <v>44242</v>
      </c>
      <c r="F10" s="15" t="s">
        <v>50</v>
      </c>
      <c r="G10" s="40">
        <v>44361</v>
      </c>
      <c r="H10" s="35">
        <v>688410240</v>
      </c>
      <c r="I10" s="52">
        <v>40222000</v>
      </c>
      <c r="J10" s="53">
        <v>172102560</v>
      </c>
      <c r="K10" s="26">
        <f t="shared" si="0"/>
        <v>516307680</v>
      </c>
      <c r="L10" s="38">
        <f>(J10*100%)/H10</f>
        <v>0.25</v>
      </c>
      <c r="M10" s="48">
        <f t="shared" si="2"/>
        <v>6.25E-2</v>
      </c>
      <c r="N10" s="50" t="s">
        <v>93</v>
      </c>
    </row>
    <row r="11" spans="1:14" ht="112.5">
      <c r="A11" s="10" t="s">
        <v>51</v>
      </c>
      <c r="B11" s="29" t="s">
        <v>52</v>
      </c>
      <c r="C11" s="30">
        <v>1037596455</v>
      </c>
      <c r="D11" s="31" t="s">
        <v>53</v>
      </c>
      <c r="E11" s="32">
        <v>44236</v>
      </c>
      <c r="F11" s="15" t="s">
        <v>54</v>
      </c>
      <c r="G11" s="34">
        <v>44416</v>
      </c>
      <c r="H11" s="35">
        <v>35400000</v>
      </c>
      <c r="I11" s="39"/>
      <c r="J11" s="54">
        <v>23600000</v>
      </c>
      <c r="K11" s="35">
        <f t="shared" ref="K11:K21" si="4">H11-J11</f>
        <v>11800000</v>
      </c>
      <c r="L11" s="38">
        <f t="shared" ref="L11:L12" si="5">(J11*100%)/H11</f>
        <v>0.66666666666666663</v>
      </c>
      <c r="M11" s="48">
        <f t="shared" si="2"/>
        <v>0.44444444444444442</v>
      </c>
      <c r="N11" s="50" t="s">
        <v>94</v>
      </c>
    </row>
    <row r="12" spans="1:14" ht="112.5">
      <c r="A12" s="10" t="s">
        <v>55</v>
      </c>
      <c r="B12" s="29" t="s">
        <v>56</v>
      </c>
      <c r="C12" s="30">
        <v>98464303</v>
      </c>
      <c r="D12" s="31" t="s">
        <v>57</v>
      </c>
      <c r="E12" s="32">
        <v>44236</v>
      </c>
      <c r="F12" s="15" t="s">
        <v>54</v>
      </c>
      <c r="G12" s="34">
        <v>44416</v>
      </c>
      <c r="H12" s="35">
        <v>43800000</v>
      </c>
      <c r="I12" s="39"/>
      <c r="J12" s="55">
        <v>29200000</v>
      </c>
      <c r="K12" s="35">
        <f t="shared" si="4"/>
        <v>14600000</v>
      </c>
      <c r="L12" s="38">
        <f t="shared" si="5"/>
        <v>0.66666666666666663</v>
      </c>
      <c r="M12" s="48">
        <f t="shared" si="2"/>
        <v>0.44444444444444436</v>
      </c>
      <c r="N12" s="50" t="s">
        <v>95</v>
      </c>
    </row>
    <row r="13" spans="1:14" ht="112.5">
      <c r="A13" s="10" t="s">
        <v>58</v>
      </c>
      <c r="B13" s="29" t="s">
        <v>15</v>
      </c>
      <c r="C13" s="30">
        <v>71273344</v>
      </c>
      <c r="D13" s="31" t="s">
        <v>59</v>
      </c>
      <c r="E13" s="32">
        <v>44236</v>
      </c>
      <c r="F13" s="15" t="s">
        <v>54</v>
      </c>
      <c r="G13" s="34">
        <v>44416</v>
      </c>
      <c r="H13" s="35">
        <v>10920000</v>
      </c>
      <c r="I13" s="39"/>
      <c r="J13" s="56">
        <v>7280000</v>
      </c>
      <c r="K13" s="35">
        <f t="shared" si="4"/>
        <v>3640000</v>
      </c>
      <c r="L13" s="38">
        <f>(J13*100%)/H13</f>
        <v>0.66666666666666663</v>
      </c>
      <c r="M13" s="48">
        <f t="shared" si="2"/>
        <v>0.44444444444444442</v>
      </c>
      <c r="N13" s="50" t="s">
        <v>96</v>
      </c>
    </row>
    <row r="14" spans="1:14" ht="112.5">
      <c r="A14" s="10" t="s">
        <v>60</v>
      </c>
      <c r="B14" s="29" t="s">
        <v>61</v>
      </c>
      <c r="C14" s="30">
        <v>43446813</v>
      </c>
      <c r="D14" s="31" t="s">
        <v>62</v>
      </c>
      <c r="E14" s="32">
        <v>44236</v>
      </c>
      <c r="F14" s="15" t="s">
        <v>54</v>
      </c>
      <c r="G14" s="34">
        <v>44416</v>
      </c>
      <c r="H14" s="35">
        <v>37080000</v>
      </c>
      <c r="I14" s="39"/>
      <c r="J14" s="57">
        <v>24720000</v>
      </c>
      <c r="K14" s="35">
        <f t="shared" si="4"/>
        <v>12360000</v>
      </c>
      <c r="L14" s="38">
        <f t="shared" ref="L14:L15" si="6">(J14*100%)/H14</f>
        <v>0.66666666666666663</v>
      </c>
      <c r="M14" s="48">
        <f t="shared" si="2"/>
        <v>0.44444444444444442</v>
      </c>
      <c r="N14" s="50" t="s">
        <v>97</v>
      </c>
    </row>
    <row r="15" spans="1:14" ht="72">
      <c r="A15" s="41" t="s">
        <v>63</v>
      </c>
      <c r="B15" s="42" t="s">
        <v>64</v>
      </c>
      <c r="C15" s="8" t="s">
        <v>65</v>
      </c>
      <c r="D15" s="43" t="s">
        <v>66</v>
      </c>
      <c r="E15" s="44">
        <v>44244</v>
      </c>
      <c r="F15" s="7" t="s">
        <v>50</v>
      </c>
      <c r="G15" s="44">
        <v>44332</v>
      </c>
      <c r="H15" s="45">
        <v>103993865</v>
      </c>
      <c r="I15" s="9"/>
      <c r="J15" s="58">
        <v>103993865</v>
      </c>
      <c r="K15" s="45">
        <f t="shared" si="4"/>
        <v>0</v>
      </c>
      <c r="L15" s="38">
        <f t="shared" si="6"/>
        <v>1</v>
      </c>
      <c r="M15" s="48">
        <v>1</v>
      </c>
      <c r="N15" s="50" t="s">
        <v>102</v>
      </c>
    </row>
    <row r="16" spans="1:14" ht="33.75">
      <c r="A16" s="10" t="s">
        <v>67</v>
      </c>
      <c r="B16" s="29" t="s">
        <v>68</v>
      </c>
      <c r="C16" s="30">
        <v>71313737</v>
      </c>
      <c r="D16" s="31" t="s">
        <v>69</v>
      </c>
      <c r="E16" s="32">
        <v>44257</v>
      </c>
      <c r="F16" s="15" t="s">
        <v>13</v>
      </c>
      <c r="G16" s="34">
        <v>44561</v>
      </c>
      <c r="H16" s="35">
        <v>30000000</v>
      </c>
      <c r="I16" s="39"/>
      <c r="J16" s="59">
        <v>9000000</v>
      </c>
      <c r="K16" s="35">
        <f t="shared" si="4"/>
        <v>21000000</v>
      </c>
      <c r="L16" s="38">
        <f>(J16*100%)/H16</f>
        <v>0.3</v>
      </c>
      <c r="M16" s="48">
        <f t="shared" si="2"/>
        <v>0.09</v>
      </c>
      <c r="N16" s="50" t="s">
        <v>98</v>
      </c>
    </row>
    <row r="17" spans="1:14" ht="45">
      <c r="A17" s="10" t="s">
        <v>70</v>
      </c>
      <c r="B17" s="29" t="s">
        <v>71</v>
      </c>
      <c r="C17" s="30">
        <v>42789162</v>
      </c>
      <c r="D17" s="31" t="s">
        <v>72</v>
      </c>
      <c r="E17" s="32">
        <v>44258</v>
      </c>
      <c r="F17" s="15" t="s">
        <v>16</v>
      </c>
      <c r="G17" s="34">
        <v>44349</v>
      </c>
      <c r="H17" s="35">
        <v>6600000</v>
      </c>
      <c r="I17" s="39"/>
      <c r="J17" s="60">
        <v>6600000</v>
      </c>
      <c r="K17" s="35">
        <f t="shared" si="4"/>
        <v>0</v>
      </c>
      <c r="L17" s="38">
        <f t="shared" ref="L17:L21" si="7">(J17*100%)/H17</f>
        <v>1</v>
      </c>
      <c r="M17" s="48">
        <f t="shared" si="2"/>
        <v>1</v>
      </c>
      <c r="N17" s="50" t="s">
        <v>99</v>
      </c>
    </row>
    <row r="18" spans="1:14" ht="56.25">
      <c r="A18" s="10" t="s">
        <v>73</v>
      </c>
      <c r="B18" s="29" t="s">
        <v>74</v>
      </c>
      <c r="C18" s="30">
        <v>98610768</v>
      </c>
      <c r="D18" s="31" t="s">
        <v>75</v>
      </c>
      <c r="E18" s="32">
        <v>44267</v>
      </c>
      <c r="F18" s="15" t="s">
        <v>14</v>
      </c>
      <c r="G18" s="34">
        <v>44450</v>
      </c>
      <c r="H18" s="35">
        <v>24000000</v>
      </c>
      <c r="I18" s="39"/>
      <c r="J18" s="61">
        <v>10600000</v>
      </c>
      <c r="K18" s="35">
        <f t="shared" si="4"/>
        <v>13400000</v>
      </c>
      <c r="L18" s="38">
        <f t="shared" si="7"/>
        <v>0.44166666666666665</v>
      </c>
      <c r="M18" s="48">
        <f t="shared" si="2"/>
        <v>0.19506944444444441</v>
      </c>
      <c r="N18" s="50" t="s">
        <v>85</v>
      </c>
    </row>
    <row r="19" spans="1:14" ht="60">
      <c r="A19" s="41" t="s">
        <v>76</v>
      </c>
      <c r="B19" s="42" t="s">
        <v>77</v>
      </c>
      <c r="C19" s="8" t="s">
        <v>78</v>
      </c>
      <c r="D19" s="43" t="s">
        <v>83</v>
      </c>
      <c r="E19" s="44">
        <v>44278</v>
      </c>
      <c r="F19" s="15" t="s">
        <v>21</v>
      </c>
      <c r="G19" s="44">
        <v>44445</v>
      </c>
      <c r="H19" s="45">
        <v>5539008904</v>
      </c>
      <c r="I19" s="46"/>
      <c r="J19" s="63">
        <v>1661702671</v>
      </c>
      <c r="K19" s="45">
        <f t="shared" si="4"/>
        <v>3877306233</v>
      </c>
      <c r="L19" s="38">
        <f t="shared" si="7"/>
        <v>0.29999999996389248</v>
      </c>
      <c r="M19" s="48">
        <f t="shared" si="2"/>
        <v>8.9999999978335493E-2</v>
      </c>
      <c r="N19" s="50" t="s">
        <v>100</v>
      </c>
    </row>
    <row r="20" spans="1:14" ht="84">
      <c r="A20" s="41" t="s">
        <v>79</v>
      </c>
      <c r="B20" s="47" t="s">
        <v>80</v>
      </c>
      <c r="C20" s="8">
        <v>98639809</v>
      </c>
      <c r="D20" s="43" t="s">
        <v>82</v>
      </c>
      <c r="E20" s="44">
        <v>44278</v>
      </c>
      <c r="F20" s="15" t="s">
        <v>21</v>
      </c>
      <c r="G20" s="44">
        <v>44461</v>
      </c>
      <c r="H20" s="45">
        <v>453497100</v>
      </c>
      <c r="I20" s="46"/>
      <c r="J20" s="62">
        <v>94478563</v>
      </c>
      <c r="K20" s="45">
        <f t="shared" si="4"/>
        <v>359018537</v>
      </c>
      <c r="L20" s="38">
        <f t="shared" si="7"/>
        <v>0.20833333443587621</v>
      </c>
      <c r="M20" s="48">
        <f t="shared" si="2"/>
        <v>4.3402778237170647E-2</v>
      </c>
      <c r="N20" s="50" t="s">
        <v>101</v>
      </c>
    </row>
    <row r="21" spans="1:14" ht="60">
      <c r="A21" s="41" t="s">
        <v>103</v>
      </c>
      <c r="B21" s="47" t="s">
        <v>27</v>
      </c>
      <c r="C21" s="8">
        <v>1040735895</v>
      </c>
      <c r="D21" s="43" t="s">
        <v>34</v>
      </c>
      <c r="E21" s="44">
        <v>44273</v>
      </c>
      <c r="F21" s="15" t="s">
        <v>35</v>
      </c>
      <c r="G21" s="44">
        <v>44559</v>
      </c>
      <c r="H21" s="45">
        <v>39480000</v>
      </c>
      <c r="I21" s="46"/>
      <c r="J21" s="64">
        <v>12600000</v>
      </c>
      <c r="K21" s="45">
        <f t="shared" si="4"/>
        <v>26880000</v>
      </c>
      <c r="L21" s="38">
        <f t="shared" si="7"/>
        <v>0.31914893617021278</v>
      </c>
      <c r="M21" s="48">
        <f t="shared" si="2"/>
        <v>0.10185604345857854</v>
      </c>
      <c r="N21" s="50" t="s">
        <v>104</v>
      </c>
    </row>
    <row r="22" spans="1:14" ht="36">
      <c r="A22" s="51" t="s">
        <v>105</v>
      </c>
      <c r="B22" s="66" t="s">
        <v>106</v>
      </c>
      <c r="C22" s="65">
        <v>71586781</v>
      </c>
      <c r="D22" s="71" t="s">
        <v>107</v>
      </c>
      <c r="E22" s="68">
        <v>44291</v>
      </c>
      <c r="F22" s="15" t="s">
        <v>108</v>
      </c>
      <c r="G22" s="68">
        <v>44320</v>
      </c>
      <c r="H22" s="45">
        <v>15456788</v>
      </c>
      <c r="I22" s="70"/>
      <c r="J22" s="69">
        <v>15456788</v>
      </c>
      <c r="K22" s="45">
        <v>0</v>
      </c>
      <c r="L22" s="38">
        <v>1</v>
      </c>
      <c r="M22" s="48">
        <f>J22*L22/H22</f>
        <v>1</v>
      </c>
      <c r="N22" s="50" t="s">
        <v>164</v>
      </c>
    </row>
    <row r="23" spans="1:14" ht="96">
      <c r="A23" s="67" t="s">
        <v>109</v>
      </c>
      <c r="B23" s="66" t="s">
        <v>110</v>
      </c>
      <c r="C23" s="65">
        <v>43466559</v>
      </c>
      <c r="D23" s="71" t="s">
        <v>111</v>
      </c>
      <c r="E23" s="68">
        <v>44293</v>
      </c>
      <c r="F23" s="15" t="s">
        <v>21</v>
      </c>
      <c r="G23" s="68">
        <v>44545</v>
      </c>
      <c r="H23" s="45">
        <v>45650000</v>
      </c>
      <c r="I23" s="70"/>
      <c r="J23" s="69">
        <v>11000000</v>
      </c>
      <c r="K23" s="45">
        <v>45650000</v>
      </c>
      <c r="L23" s="38">
        <v>0.24096385542168675</v>
      </c>
      <c r="M23" s="48">
        <f>J23*L23/H23</f>
        <v>5.8063579619683559E-2</v>
      </c>
      <c r="N23" s="50" t="s">
        <v>165</v>
      </c>
    </row>
    <row r="24" spans="1:14" ht="60">
      <c r="A24" s="67" t="s">
        <v>112</v>
      </c>
      <c r="B24" s="66" t="s">
        <v>113</v>
      </c>
      <c r="C24" s="65">
        <v>71375899</v>
      </c>
      <c r="D24" s="71" t="s">
        <v>114</v>
      </c>
      <c r="E24" s="68">
        <v>44302</v>
      </c>
      <c r="F24" s="15" t="s">
        <v>35</v>
      </c>
      <c r="G24" s="68">
        <v>44561</v>
      </c>
      <c r="H24" s="45">
        <v>32553000</v>
      </c>
      <c r="I24" s="70"/>
      <c r="J24" s="69">
        <v>5743000</v>
      </c>
      <c r="K24" s="45">
        <v>26810000</v>
      </c>
      <c r="L24" s="38">
        <v>0.17641999201302491</v>
      </c>
      <c r="M24" s="48">
        <f>J24*L24/H24</f>
        <v>3.1124013581875776E-2</v>
      </c>
      <c r="N24" s="50" t="s">
        <v>166</v>
      </c>
    </row>
    <row r="25" spans="1:14" ht="84">
      <c r="A25" s="67" t="s">
        <v>115</v>
      </c>
      <c r="B25" s="66" t="s">
        <v>116</v>
      </c>
      <c r="C25" s="65" t="s">
        <v>117</v>
      </c>
      <c r="D25" s="71" t="s">
        <v>118</v>
      </c>
      <c r="E25" s="68">
        <v>44299</v>
      </c>
      <c r="F25" s="15" t="s">
        <v>41</v>
      </c>
      <c r="G25" s="73">
        <v>44561</v>
      </c>
      <c r="H25" s="45">
        <v>12194400</v>
      </c>
      <c r="I25" s="70"/>
      <c r="J25" s="72">
        <v>7038068</v>
      </c>
      <c r="K25" s="45">
        <f>H25-J25</f>
        <v>5156332</v>
      </c>
      <c r="L25" s="38">
        <f>(J25*100%)/H25</f>
        <v>0.57715574362002231</v>
      </c>
      <c r="M25" s="48">
        <f>J25*L25/H25</f>
        <v>0.33310875239358095</v>
      </c>
      <c r="N25" s="50" t="s">
        <v>167</v>
      </c>
    </row>
    <row r="26" spans="1:14" ht="60">
      <c r="A26" s="76" t="s">
        <v>119</v>
      </c>
      <c r="B26" s="75" t="s">
        <v>120</v>
      </c>
      <c r="C26" s="74" t="s">
        <v>121</v>
      </c>
      <c r="D26" s="79" t="s">
        <v>122</v>
      </c>
      <c r="E26" s="78">
        <v>44305</v>
      </c>
      <c r="F26" s="15" t="s">
        <v>21</v>
      </c>
      <c r="G26" s="77">
        <v>44561</v>
      </c>
      <c r="H26" s="82">
        <v>901373529</v>
      </c>
      <c r="I26" s="80"/>
      <c r="J26" s="81"/>
      <c r="K26" s="45">
        <v>0</v>
      </c>
      <c r="L26" s="38">
        <v>0</v>
      </c>
      <c r="M26" s="48">
        <v>0</v>
      </c>
      <c r="N26" s="50" t="s">
        <v>168</v>
      </c>
    </row>
    <row r="27" spans="1:14" ht="36">
      <c r="A27" s="86" t="s">
        <v>123</v>
      </c>
      <c r="B27" s="85" t="s">
        <v>124</v>
      </c>
      <c r="C27" s="84" t="s">
        <v>125</v>
      </c>
      <c r="D27" s="89" t="s">
        <v>126</v>
      </c>
      <c r="E27" s="88">
        <v>44308</v>
      </c>
      <c r="F27" s="15" t="s">
        <v>21</v>
      </c>
      <c r="G27" s="87">
        <v>44398</v>
      </c>
      <c r="H27" s="90">
        <v>404600000</v>
      </c>
      <c r="I27" s="83"/>
      <c r="J27" s="91">
        <f>161840000+161840000</f>
        <v>323680000</v>
      </c>
      <c r="K27" s="45">
        <f>H27-J27</f>
        <v>80920000</v>
      </c>
      <c r="L27" s="38">
        <f>(J27*100%)/H27</f>
        <v>0.8</v>
      </c>
      <c r="M27" s="48">
        <f>J27*L27/H27</f>
        <v>0.64</v>
      </c>
      <c r="N27" s="50" t="s">
        <v>169</v>
      </c>
    </row>
    <row r="28" spans="1:14" ht="60">
      <c r="A28" s="95" t="s">
        <v>127</v>
      </c>
      <c r="B28" s="94" t="s">
        <v>128</v>
      </c>
      <c r="C28" s="93">
        <v>71799803</v>
      </c>
      <c r="D28" s="98" t="s">
        <v>129</v>
      </c>
      <c r="E28" s="97">
        <v>44328</v>
      </c>
      <c r="F28" s="15" t="s">
        <v>50</v>
      </c>
      <c r="G28" s="96">
        <v>44388</v>
      </c>
      <c r="H28" s="99">
        <v>1497645916</v>
      </c>
      <c r="I28" s="92"/>
      <c r="J28" s="100">
        <v>599058366</v>
      </c>
      <c r="K28" s="45">
        <f>H28-J28</f>
        <v>898587550</v>
      </c>
      <c r="L28" s="38">
        <f>(J28*100%)/H28</f>
        <v>0.39999999973291417</v>
      </c>
      <c r="M28" s="48">
        <f>J28*L28/H28</f>
        <v>0.15999999978633134</v>
      </c>
      <c r="N28" s="50" t="s">
        <v>170</v>
      </c>
    </row>
    <row r="29" spans="1:14" ht="48">
      <c r="A29" s="104" t="s">
        <v>130</v>
      </c>
      <c r="B29" s="103" t="s">
        <v>131</v>
      </c>
      <c r="C29" s="102" t="s">
        <v>132</v>
      </c>
      <c r="D29" s="108" t="s">
        <v>133</v>
      </c>
      <c r="E29" s="107">
        <v>44327</v>
      </c>
      <c r="F29" s="15" t="s">
        <v>108</v>
      </c>
      <c r="G29" s="105">
        <v>44419</v>
      </c>
      <c r="H29" s="109">
        <v>323717588</v>
      </c>
      <c r="I29" s="101"/>
      <c r="J29" s="106">
        <v>0</v>
      </c>
      <c r="K29" s="109">
        <v>323717588</v>
      </c>
      <c r="L29" s="38">
        <v>0</v>
      </c>
      <c r="M29" s="48">
        <v>0</v>
      </c>
      <c r="N29" s="50" t="s">
        <v>171</v>
      </c>
    </row>
    <row r="30" spans="1:14" ht="72">
      <c r="A30" s="113" t="s">
        <v>134</v>
      </c>
      <c r="B30" s="112" t="s">
        <v>135</v>
      </c>
      <c r="C30" s="111" t="s">
        <v>136</v>
      </c>
      <c r="D30" s="118" t="s">
        <v>137</v>
      </c>
      <c r="E30" s="116">
        <v>44327</v>
      </c>
      <c r="F30" s="15" t="s">
        <v>108</v>
      </c>
      <c r="G30" s="114" t="s">
        <v>138</v>
      </c>
      <c r="H30" s="117">
        <v>34181936</v>
      </c>
      <c r="I30" s="110"/>
      <c r="J30" s="115">
        <v>0</v>
      </c>
      <c r="K30" s="117">
        <v>34181936</v>
      </c>
      <c r="L30" s="38">
        <v>0</v>
      </c>
      <c r="M30" s="48">
        <v>0</v>
      </c>
      <c r="N30" s="50" t="s">
        <v>172</v>
      </c>
    </row>
    <row r="31" spans="1:14" ht="72">
      <c r="A31" s="121" t="s">
        <v>139</v>
      </c>
      <c r="B31" s="120" t="s">
        <v>140</v>
      </c>
      <c r="C31" s="119" t="s">
        <v>141</v>
      </c>
      <c r="D31" s="123" t="s">
        <v>142</v>
      </c>
      <c r="E31" s="122">
        <v>44328</v>
      </c>
      <c r="F31" s="15" t="s">
        <v>50</v>
      </c>
      <c r="G31" s="125">
        <v>44297</v>
      </c>
      <c r="H31" s="127" t="s">
        <v>143</v>
      </c>
      <c r="I31" s="124"/>
      <c r="J31" s="126">
        <v>0</v>
      </c>
      <c r="K31" s="127" t="s">
        <v>143</v>
      </c>
      <c r="L31" s="38">
        <v>0</v>
      </c>
      <c r="M31" s="48">
        <v>0</v>
      </c>
      <c r="N31" s="50" t="s">
        <v>173</v>
      </c>
    </row>
    <row r="32" spans="1:14" ht="48">
      <c r="A32" s="131" t="s">
        <v>144</v>
      </c>
      <c r="B32" s="130" t="s">
        <v>145</v>
      </c>
      <c r="C32" s="129">
        <v>43983270</v>
      </c>
      <c r="D32" s="136" t="s">
        <v>146</v>
      </c>
      <c r="E32" s="134">
        <v>44350</v>
      </c>
      <c r="F32" s="15" t="s">
        <v>13</v>
      </c>
      <c r="G32" s="132">
        <v>44561</v>
      </c>
      <c r="H32" s="135">
        <v>31200000</v>
      </c>
      <c r="I32" s="128"/>
      <c r="J32" s="133">
        <v>0</v>
      </c>
      <c r="K32" s="135">
        <v>31200000</v>
      </c>
      <c r="L32" s="38">
        <v>0</v>
      </c>
      <c r="M32" s="48">
        <v>0</v>
      </c>
      <c r="N32" s="50" t="s">
        <v>174</v>
      </c>
    </row>
    <row r="33" spans="1:18" ht="72">
      <c r="A33" s="140" t="s">
        <v>147</v>
      </c>
      <c r="B33" s="139" t="s">
        <v>148</v>
      </c>
      <c r="C33" s="138" t="s">
        <v>149</v>
      </c>
      <c r="D33" s="144" t="s">
        <v>150</v>
      </c>
      <c r="E33" s="143">
        <v>44358</v>
      </c>
      <c r="F33" s="15" t="s">
        <v>108</v>
      </c>
      <c r="G33" s="141">
        <v>44479</v>
      </c>
      <c r="H33" s="145">
        <v>1438979182</v>
      </c>
      <c r="I33" s="137"/>
      <c r="J33" s="142">
        <v>0</v>
      </c>
      <c r="K33" s="146">
        <v>1438979182</v>
      </c>
      <c r="L33" s="38">
        <v>0</v>
      </c>
      <c r="M33" s="48">
        <v>0</v>
      </c>
      <c r="N33" s="50" t="s">
        <v>176</v>
      </c>
    </row>
    <row r="34" spans="1:18" ht="60">
      <c r="A34" s="151" t="s">
        <v>151</v>
      </c>
      <c r="B34" s="150" t="s">
        <v>152</v>
      </c>
      <c r="C34" s="149" t="s">
        <v>153</v>
      </c>
      <c r="D34" s="156" t="s">
        <v>154</v>
      </c>
      <c r="E34" s="154">
        <v>44358</v>
      </c>
      <c r="F34" s="15" t="s">
        <v>108</v>
      </c>
      <c r="G34" s="152">
        <v>44494</v>
      </c>
      <c r="H34" s="155">
        <v>1438979182</v>
      </c>
      <c r="I34" s="148"/>
      <c r="J34" s="153">
        <v>0</v>
      </c>
      <c r="K34" s="155">
        <v>1438979182</v>
      </c>
      <c r="L34" s="38">
        <v>0</v>
      </c>
      <c r="M34" s="48">
        <v>0</v>
      </c>
      <c r="N34" s="50" t="s">
        <v>175</v>
      </c>
      <c r="O34" s="147"/>
      <c r="P34" s="147"/>
      <c r="Q34" s="147"/>
      <c r="R34" s="147"/>
    </row>
    <row r="35" spans="1:18" ht="72">
      <c r="A35" s="151" t="s">
        <v>155</v>
      </c>
      <c r="B35" s="150" t="s">
        <v>156</v>
      </c>
      <c r="C35" s="149">
        <v>1037638937</v>
      </c>
      <c r="D35" s="156" t="s">
        <v>157</v>
      </c>
      <c r="E35" s="154">
        <v>44351</v>
      </c>
      <c r="F35" s="15" t="s">
        <v>14</v>
      </c>
      <c r="G35" s="152">
        <v>44529</v>
      </c>
      <c r="H35" s="155">
        <v>20533316</v>
      </c>
      <c r="I35" s="148"/>
      <c r="J35" s="153">
        <v>0</v>
      </c>
      <c r="K35" s="155">
        <v>20533316</v>
      </c>
      <c r="L35" s="38">
        <v>0</v>
      </c>
      <c r="M35" s="48">
        <v>0</v>
      </c>
      <c r="N35" s="50" t="s">
        <v>177</v>
      </c>
      <c r="O35" s="147"/>
      <c r="P35" s="147"/>
      <c r="Q35" s="147"/>
      <c r="R35" s="147"/>
    </row>
    <row r="36" spans="1:18" ht="48">
      <c r="A36" s="151" t="s">
        <v>158</v>
      </c>
      <c r="B36" s="150" t="s">
        <v>159</v>
      </c>
      <c r="C36" s="149">
        <v>42789162</v>
      </c>
      <c r="D36" s="156" t="s">
        <v>72</v>
      </c>
      <c r="E36" s="154">
        <v>44351</v>
      </c>
      <c r="F36" s="15" t="s">
        <v>16</v>
      </c>
      <c r="G36" s="152">
        <v>44561</v>
      </c>
      <c r="H36" s="155">
        <v>15179999</v>
      </c>
      <c r="I36" s="148"/>
      <c r="J36" s="153">
        <v>0</v>
      </c>
      <c r="K36" s="155">
        <v>15179999</v>
      </c>
      <c r="L36" s="38">
        <v>0</v>
      </c>
      <c r="M36" s="48">
        <v>0</v>
      </c>
      <c r="N36" s="50" t="s">
        <v>178</v>
      </c>
    </row>
    <row r="37" spans="1:18" ht="96">
      <c r="A37" s="151" t="s">
        <v>160</v>
      </c>
      <c r="B37" s="150" t="s">
        <v>161</v>
      </c>
      <c r="C37" s="149" t="s">
        <v>162</v>
      </c>
      <c r="D37" s="156" t="s">
        <v>163</v>
      </c>
      <c r="E37" s="154">
        <v>44370</v>
      </c>
      <c r="F37" s="15" t="s">
        <v>13</v>
      </c>
      <c r="G37" s="152">
        <v>44552</v>
      </c>
      <c r="H37" s="155">
        <v>60000000</v>
      </c>
      <c r="I37" s="148"/>
      <c r="J37" s="153">
        <v>0</v>
      </c>
      <c r="K37" s="155">
        <v>60000000</v>
      </c>
      <c r="L37" s="38">
        <v>0</v>
      </c>
      <c r="M37" s="48">
        <v>0</v>
      </c>
      <c r="N37" s="50" t="s">
        <v>179</v>
      </c>
    </row>
    <row r="38" spans="1:18" s="147" customFormat="1" ht="60">
      <c r="A38" s="151" t="s">
        <v>180</v>
      </c>
      <c r="B38" s="150" t="s">
        <v>181</v>
      </c>
      <c r="C38" s="149" t="s">
        <v>121</v>
      </c>
      <c r="D38" s="156" t="s">
        <v>182</v>
      </c>
      <c r="E38" s="157">
        <v>44378</v>
      </c>
      <c r="F38" s="15" t="s">
        <v>21</v>
      </c>
      <c r="G38" s="158">
        <v>44561</v>
      </c>
      <c r="H38" s="159">
        <v>1475248916</v>
      </c>
      <c r="I38" s="148"/>
      <c r="J38" s="160">
        <f>H38*0.2</f>
        <v>295049783.19999999</v>
      </c>
      <c r="K38" s="159">
        <f t="shared" ref="K38" si="8">H38-J38</f>
        <v>1180199132.8</v>
      </c>
      <c r="L38" s="161">
        <f>(J38/H38)</f>
        <v>0.19999999999999998</v>
      </c>
      <c r="M38" s="48">
        <f>J38*L38/H38</f>
        <v>3.9999999999999994E-2</v>
      </c>
      <c r="N38" s="50" t="s">
        <v>282</v>
      </c>
    </row>
    <row r="39" spans="1:18" s="147" customFormat="1" ht="60">
      <c r="A39" s="51" t="s">
        <v>183</v>
      </c>
      <c r="B39" s="150" t="s">
        <v>184</v>
      </c>
      <c r="C39" s="149" t="s">
        <v>185</v>
      </c>
      <c r="D39" s="162" t="s">
        <v>186</v>
      </c>
      <c r="E39" s="157" t="s">
        <v>187</v>
      </c>
      <c r="F39" s="15" t="s">
        <v>206</v>
      </c>
      <c r="G39" s="157">
        <v>44470</v>
      </c>
      <c r="H39" s="159">
        <v>1415551717</v>
      </c>
      <c r="I39" s="148"/>
      <c r="J39" s="160">
        <f>421564517</f>
        <v>421564517</v>
      </c>
      <c r="K39" s="159">
        <f>H39-J39</f>
        <v>993987200</v>
      </c>
      <c r="L39" s="161">
        <f>J39/H39</f>
        <v>0.29780933606115645</v>
      </c>
      <c r="M39" s="48">
        <f>J39*L39/H39</f>
        <v>8.8690400645186809E-2</v>
      </c>
      <c r="N39" s="50" t="s">
        <v>86</v>
      </c>
    </row>
    <row r="40" spans="1:18" s="147" customFormat="1" ht="60">
      <c r="A40" s="51" t="s">
        <v>188</v>
      </c>
      <c r="B40" s="150" t="s">
        <v>189</v>
      </c>
      <c r="C40" s="149" t="s">
        <v>136</v>
      </c>
      <c r="D40" s="162" t="s">
        <v>137</v>
      </c>
      <c r="E40" s="157">
        <v>44403</v>
      </c>
      <c r="F40" s="15" t="s">
        <v>206</v>
      </c>
      <c r="G40" s="157">
        <v>44540</v>
      </c>
      <c r="H40" s="159">
        <v>119537889</v>
      </c>
      <c r="I40" s="148"/>
      <c r="J40" s="153">
        <v>0</v>
      </c>
      <c r="K40" s="159">
        <v>119537889</v>
      </c>
      <c r="L40" s="163">
        <v>0</v>
      </c>
      <c r="M40" s="48">
        <f>J40*L40/H40</f>
        <v>0</v>
      </c>
      <c r="N40" s="50" t="s">
        <v>283</v>
      </c>
    </row>
    <row r="41" spans="1:18" s="147" customFormat="1" ht="48">
      <c r="A41" s="51" t="s">
        <v>190</v>
      </c>
      <c r="B41" s="150" t="s">
        <v>194</v>
      </c>
      <c r="C41" s="149" t="s">
        <v>198</v>
      </c>
      <c r="D41" s="162" t="s">
        <v>202</v>
      </c>
      <c r="E41" s="157">
        <v>44410</v>
      </c>
      <c r="F41" s="15" t="s">
        <v>206</v>
      </c>
      <c r="G41" s="157">
        <v>45017</v>
      </c>
      <c r="H41" s="159">
        <v>19785309437</v>
      </c>
      <c r="I41" s="148"/>
      <c r="J41" s="160">
        <v>3957061887</v>
      </c>
      <c r="K41" s="159">
        <f>H41-J41</f>
        <v>15828247550</v>
      </c>
      <c r="L41" s="161">
        <f>J41/H41</f>
        <v>0.19999999997978299</v>
      </c>
      <c r="M41" s="48">
        <f>J41*L41/H41</f>
        <v>3.9999999991913192E-2</v>
      </c>
      <c r="N41" s="50" t="s">
        <v>285</v>
      </c>
    </row>
    <row r="42" spans="1:18" s="147" customFormat="1" ht="96">
      <c r="A42" s="51" t="s">
        <v>191</v>
      </c>
      <c r="B42" s="150" t="s">
        <v>195</v>
      </c>
      <c r="C42" s="149" t="s">
        <v>199</v>
      </c>
      <c r="D42" s="162" t="s">
        <v>203</v>
      </c>
      <c r="E42" s="157">
        <v>44410</v>
      </c>
      <c r="F42" s="15" t="s">
        <v>206</v>
      </c>
      <c r="G42" s="157">
        <v>45078</v>
      </c>
      <c r="H42" s="159">
        <v>19785309437</v>
      </c>
      <c r="I42" s="148"/>
      <c r="J42" s="160">
        <v>3957061887</v>
      </c>
      <c r="K42" s="159">
        <f>H42-J41</f>
        <v>15828247550</v>
      </c>
      <c r="L42" s="161">
        <f>J41/H42</f>
        <v>0.19999999997978299</v>
      </c>
      <c r="M42" s="48">
        <f>J42*L42/H42</f>
        <v>3.9999999991913192E-2</v>
      </c>
      <c r="N42" s="50" t="s">
        <v>286</v>
      </c>
    </row>
    <row r="43" spans="1:18" s="147" customFormat="1" ht="72">
      <c r="A43" s="51" t="s">
        <v>192</v>
      </c>
      <c r="B43" s="150" t="s">
        <v>196</v>
      </c>
      <c r="C43" s="149" t="s">
        <v>200</v>
      </c>
      <c r="D43" s="162" t="s">
        <v>204</v>
      </c>
      <c r="E43" s="157">
        <v>44411</v>
      </c>
      <c r="F43" s="15" t="s">
        <v>206</v>
      </c>
      <c r="G43" s="157">
        <v>45018</v>
      </c>
      <c r="H43" s="159">
        <v>2997713290</v>
      </c>
      <c r="I43" s="148"/>
      <c r="J43" s="160">
        <v>599542658</v>
      </c>
      <c r="K43" s="159">
        <f>H43-J43</f>
        <v>2398170632</v>
      </c>
      <c r="L43" s="161">
        <f>J43/H43</f>
        <v>0.2</v>
      </c>
      <c r="M43" s="48">
        <f>J43*L43/H43</f>
        <v>0.04</v>
      </c>
      <c r="N43" s="50" t="s">
        <v>284</v>
      </c>
    </row>
    <row r="44" spans="1:18" s="147" customFormat="1" ht="72">
      <c r="A44" s="51" t="s">
        <v>193</v>
      </c>
      <c r="B44" s="150" t="s">
        <v>197</v>
      </c>
      <c r="C44" s="149" t="s">
        <v>201</v>
      </c>
      <c r="D44" s="162" t="s">
        <v>205</v>
      </c>
      <c r="E44" s="157">
        <v>44411</v>
      </c>
      <c r="F44" s="15" t="s">
        <v>206</v>
      </c>
      <c r="G44" s="157">
        <v>44928</v>
      </c>
      <c r="H44" s="159">
        <v>2997713290</v>
      </c>
      <c r="I44" s="148"/>
      <c r="J44" s="160">
        <v>599542658</v>
      </c>
      <c r="K44" s="159">
        <f>H44-J44</f>
        <v>2398170632</v>
      </c>
      <c r="L44" s="161">
        <f>J44/H44</f>
        <v>0.2</v>
      </c>
      <c r="M44" s="48">
        <f>J44*L44/H44</f>
        <v>0.04</v>
      </c>
      <c r="N44" s="50" t="s">
        <v>287</v>
      </c>
    </row>
    <row r="45" spans="1:18" s="147" customFormat="1" ht="96">
      <c r="A45" s="51" t="s">
        <v>207</v>
      </c>
      <c r="B45" s="150" t="s">
        <v>208</v>
      </c>
      <c r="C45" s="149">
        <v>71746078</v>
      </c>
      <c r="D45" s="156" t="s">
        <v>209</v>
      </c>
      <c r="E45" s="157" t="s">
        <v>210</v>
      </c>
      <c r="F45" s="15" t="s">
        <v>211</v>
      </c>
      <c r="G45" s="157">
        <v>44552</v>
      </c>
      <c r="H45" s="159">
        <v>27500000</v>
      </c>
      <c r="I45" s="148"/>
      <c r="J45" s="160">
        <f>5500000+2383329</f>
        <v>7883329</v>
      </c>
      <c r="K45" s="159">
        <f>H45-J45</f>
        <v>19616671</v>
      </c>
      <c r="L45" s="161">
        <f t="shared" ref="L45:L51" si="9">(J45*100%)/H45</f>
        <v>0.28666650909090907</v>
      </c>
      <c r="M45" s="48">
        <f>J45*L45/H45</f>
        <v>8.2177687434368263E-2</v>
      </c>
      <c r="N45" s="50" t="s">
        <v>288</v>
      </c>
    </row>
    <row r="46" spans="1:18" s="147" customFormat="1" ht="60">
      <c r="A46" s="51" t="s">
        <v>289</v>
      </c>
      <c r="B46" s="150" t="s">
        <v>290</v>
      </c>
      <c r="C46" s="149" t="s">
        <v>291</v>
      </c>
      <c r="D46" s="156" t="s">
        <v>292</v>
      </c>
      <c r="E46" s="157" t="s">
        <v>293</v>
      </c>
      <c r="F46" s="15" t="s">
        <v>41</v>
      </c>
      <c r="G46" s="157">
        <v>44495</v>
      </c>
      <c r="H46" s="159">
        <v>324000000</v>
      </c>
      <c r="I46" s="148"/>
      <c r="J46" s="160">
        <f>64800000+64800000+97200000</f>
        <v>226800000</v>
      </c>
      <c r="K46" s="159">
        <f t="shared" ref="K46" si="10">H46-J46</f>
        <v>97200000</v>
      </c>
      <c r="L46" s="161">
        <f t="shared" si="9"/>
        <v>0.7</v>
      </c>
      <c r="M46" s="48">
        <f>J46*L46/H46</f>
        <v>0.49</v>
      </c>
      <c r="N46" s="50" t="s">
        <v>294</v>
      </c>
    </row>
    <row r="47" spans="1:18" s="147" customFormat="1" ht="60">
      <c r="A47" s="51" t="s">
        <v>212</v>
      </c>
      <c r="B47" s="150" t="s">
        <v>220</v>
      </c>
      <c r="C47" s="149">
        <v>98464303</v>
      </c>
      <c r="D47" s="156" t="s">
        <v>57</v>
      </c>
      <c r="E47" s="157">
        <v>44419</v>
      </c>
      <c r="F47" s="15" t="s">
        <v>41</v>
      </c>
      <c r="G47" s="157">
        <v>44554</v>
      </c>
      <c r="H47" s="159">
        <v>32850000</v>
      </c>
      <c r="I47" s="148"/>
      <c r="J47" s="160">
        <f>4866660</f>
        <v>4866660</v>
      </c>
      <c r="K47" s="159">
        <f t="shared" ref="K47:K53" si="11">H47-J47</f>
        <v>27983340</v>
      </c>
      <c r="L47" s="161">
        <f t="shared" si="9"/>
        <v>0.14814794520547944</v>
      </c>
      <c r="M47" s="48">
        <f>J47*L47/H47</f>
        <v>2.194781366860574E-2</v>
      </c>
      <c r="N47" s="50" t="s">
        <v>295</v>
      </c>
    </row>
    <row r="48" spans="1:18" s="147" customFormat="1" ht="60">
      <c r="A48" s="51" t="s">
        <v>213</v>
      </c>
      <c r="B48" s="150" t="s">
        <v>221</v>
      </c>
      <c r="C48" s="149">
        <v>43446813</v>
      </c>
      <c r="D48" s="156" t="s">
        <v>62</v>
      </c>
      <c r="E48" s="157">
        <v>44419</v>
      </c>
      <c r="F48" s="15" t="s">
        <v>41</v>
      </c>
      <c r="G48" s="157">
        <v>44554</v>
      </c>
      <c r="H48" s="159">
        <v>27810000</v>
      </c>
      <c r="I48" s="148"/>
      <c r="J48" s="160">
        <f>4120000</f>
        <v>4120000</v>
      </c>
      <c r="K48" s="159">
        <f t="shared" si="11"/>
        <v>23690000</v>
      </c>
      <c r="L48" s="161">
        <f t="shared" si="9"/>
        <v>0.14814814814814814</v>
      </c>
      <c r="M48" s="48">
        <f>J48*L48/H48</f>
        <v>2.194787379972565E-2</v>
      </c>
      <c r="N48" s="50" t="s">
        <v>296</v>
      </c>
    </row>
    <row r="49" spans="1:22" s="147" customFormat="1" ht="60">
      <c r="A49" s="51" t="s">
        <v>214</v>
      </c>
      <c r="B49" s="150" t="s">
        <v>222</v>
      </c>
      <c r="C49" s="149">
        <v>1128397523</v>
      </c>
      <c r="D49" s="156" t="s">
        <v>228</v>
      </c>
      <c r="E49" s="157">
        <v>44419</v>
      </c>
      <c r="F49" s="15" t="s">
        <v>41</v>
      </c>
      <c r="G49" s="157">
        <v>44554</v>
      </c>
      <c r="H49" s="159">
        <v>8400000</v>
      </c>
      <c r="I49" s="148"/>
      <c r="J49" s="160">
        <f>2800000</f>
        <v>2800000</v>
      </c>
      <c r="K49" s="159">
        <f t="shared" si="11"/>
        <v>5600000</v>
      </c>
      <c r="L49" s="161">
        <f t="shared" si="9"/>
        <v>0.33333333333333331</v>
      </c>
      <c r="M49" s="48">
        <f>J49*L49/H49</f>
        <v>0.1111111111111111</v>
      </c>
      <c r="N49" s="50" t="s">
        <v>297</v>
      </c>
    </row>
    <row r="50" spans="1:22" s="147" customFormat="1" ht="60">
      <c r="A50" s="51" t="s">
        <v>215</v>
      </c>
      <c r="B50" s="150" t="s">
        <v>223</v>
      </c>
      <c r="C50" s="149">
        <v>1037596455</v>
      </c>
      <c r="D50" s="156" t="s">
        <v>53</v>
      </c>
      <c r="E50" s="157">
        <v>44419</v>
      </c>
      <c r="F50" s="15" t="s">
        <v>41</v>
      </c>
      <c r="G50" s="157">
        <v>44554</v>
      </c>
      <c r="H50" s="159">
        <v>13275000</v>
      </c>
      <c r="I50" s="148"/>
      <c r="J50" s="160">
        <f>1966660</f>
        <v>1966660</v>
      </c>
      <c r="K50" s="159">
        <f t="shared" si="11"/>
        <v>11308340</v>
      </c>
      <c r="L50" s="161">
        <f t="shared" si="9"/>
        <v>0.14814764595103577</v>
      </c>
      <c r="M50" s="48">
        <f>J50*L50/H50</f>
        <v>2.1947725000833446E-2</v>
      </c>
      <c r="N50" s="50" t="s">
        <v>298</v>
      </c>
    </row>
    <row r="51" spans="1:22" s="147" customFormat="1" ht="60">
      <c r="A51" s="51" t="s">
        <v>216</v>
      </c>
      <c r="B51" s="150" t="s">
        <v>224</v>
      </c>
      <c r="C51" s="149">
        <v>71273344</v>
      </c>
      <c r="D51" s="156" t="s">
        <v>59</v>
      </c>
      <c r="E51" s="157">
        <v>44419</v>
      </c>
      <c r="F51" s="15" t="s">
        <v>41</v>
      </c>
      <c r="G51" s="157">
        <v>44554</v>
      </c>
      <c r="H51" s="159">
        <v>8190000</v>
      </c>
      <c r="I51" s="148"/>
      <c r="J51" s="160">
        <f>1213320</f>
        <v>1213320</v>
      </c>
      <c r="K51" s="159">
        <f t="shared" si="11"/>
        <v>6976680</v>
      </c>
      <c r="L51" s="161">
        <f t="shared" si="9"/>
        <v>0.14814652014652013</v>
      </c>
      <c r="M51" s="48">
        <f>J51*L51/H51</f>
        <v>2.19473914315233E-2</v>
      </c>
      <c r="N51" s="50" t="s">
        <v>300</v>
      </c>
    </row>
    <row r="52" spans="1:22" s="147" customFormat="1" ht="48">
      <c r="A52" s="51" t="s">
        <v>217</v>
      </c>
      <c r="B52" s="150" t="s">
        <v>225</v>
      </c>
      <c r="C52" s="149">
        <v>1037655075</v>
      </c>
      <c r="D52" s="156" t="s">
        <v>229</v>
      </c>
      <c r="E52" s="157">
        <v>44426</v>
      </c>
      <c r="F52" s="15" t="s">
        <v>233</v>
      </c>
      <c r="G52" s="157">
        <v>44456</v>
      </c>
      <c r="H52" s="159">
        <v>7996800</v>
      </c>
      <c r="I52" s="148"/>
      <c r="J52" s="160">
        <v>0</v>
      </c>
      <c r="K52" s="159">
        <f t="shared" si="11"/>
        <v>7996800</v>
      </c>
      <c r="L52" s="161">
        <f t="shared" ref="L52:L53" si="12">(J52*100)/H52</f>
        <v>0</v>
      </c>
      <c r="M52" s="48">
        <f>J52*L52/H52</f>
        <v>0</v>
      </c>
      <c r="N52" s="50" t="s">
        <v>299</v>
      </c>
    </row>
    <row r="53" spans="1:22" s="147" customFormat="1" ht="120">
      <c r="A53" s="51" t="s">
        <v>218</v>
      </c>
      <c r="B53" s="150" t="s">
        <v>226</v>
      </c>
      <c r="C53" s="149">
        <v>70507607</v>
      </c>
      <c r="D53" s="156" t="s">
        <v>230</v>
      </c>
      <c r="E53" s="157">
        <v>44425</v>
      </c>
      <c r="F53" s="15" t="s">
        <v>233</v>
      </c>
      <c r="G53" s="157">
        <v>44556</v>
      </c>
      <c r="H53" s="159">
        <v>23833333</v>
      </c>
      <c r="I53" s="148"/>
      <c r="J53" s="160">
        <f>5500000</f>
        <v>5500000</v>
      </c>
      <c r="K53" s="159">
        <f t="shared" si="11"/>
        <v>18333333</v>
      </c>
      <c r="L53" s="161">
        <f>(J53*100%)/H53</f>
        <v>0.23076923399677252</v>
      </c>
      <c r="M53" s="48">
        <f>J53*L53/H53</f>
        <v>5.3254439359457145E-2</v>
      </c>
      <c r="N53" s="50" t="s">
        <v>301</v>
      </c>
    </row>
    <row r="54" spans="1:22" s="147" customFormat="1">
      <c r="A54" s="51" t="s">
        <v>219</v>
      </c>
      <c r="B54" s="166" t="s">
        <v>247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8"/>
    </row>
    <row r="55" spans="1:22" s="147" customFormat="1" ht="24">
      <c r="A55" s="51" t="s">
        <v>234</v>
      </c>
      <c r="B55" s="150" t="s">
        <v>235</v>
      </c>
      <c r="C55" s="149" t="s">
        <v>236</v>
      </c>
      <c r="D55" s="156" t="s">
        <v>237</v>
      </c>
      <c r="E55" s="164">
        <v>44435</v>
      </c>
      <c r="F55" s="15" t="s">
        <v>50</v>
      </c>
      <c r="G55" s="157">
        <v>44561</v>
      </c>
      <c r="H55" s="159">
        <v>3041057477</v>
      </c>
      <c r="I55" s="148"/>
      <c r="J55" s="160">
        <f>1216422991</f>
        <v>1216422991</v>
      </c>
      <c r="K55" s="159">
        <f>H55-J55</f>
        <v>1824634486</v>
      </c>
      <c r="L55" s="165">
        <f>J55/H55</f>
        <v>0.40000000006576658</v>
      </c>
      <c r="M55" s="48">
        <f>J55*L55/H55</f>
        <v>0.16000000005261325</v>
      </c>
      <c r="N55" s="50" t="s">
        <v>302</v>
      </c>
    </row>
    <row r="56" spans="1:22" s="147" customFormat="1" ht="60">
      <c r="A56" s="51" t="s">
        <v>238</v>
      </c>
      <c r="B56" s="150" t="s">
        <v>240</v>
      </c>
      <c r="C56" s="149" t="s">
        <v>242</v>
      </c>
      <c r="D56" s="162" t="s">
        <v>244</v>
      </c>
      <c r="E56" s="157">
        <v>44440</v>
      </c>
      <c r="F56" s="15" t="s">
        <v>233</v>
      </c>
      <c r="G56" s="157">
        <v>44651</v>
      </c>
      <c r="H56" s="159">
        <v>6364453618</v>
      </c>
      <c r="I56" s="148"/>
      <c r="J56" s="160">
        <v>1909393085</v>
      </c>
      <c r="K56" s="159">
        <f>H56-J56</f>
        <v>4455060533</v>
      </c>
      <c r="L56" s="161">
        <f>J56/H56</f>
        <v>0.30000895592982857</v>
      </c>
      <c r="M56" s="48">
        <f>J56*L56/H56</f>
        <v>9.0005373638105832E-2</v>
      </c>
      <c r="N56" s="50" t="s">
        <v>303</v>
      </c>
    </row>
    <row r="57" spans="1:22" s="147" customFormat="1" ht="72">
      <c r="A57" s="51" t="s">
        <v>239</v>
      </c>
      <c r="B57" s="150" t="s">
        <v>241</v>
      </c>
      <c r="C57" s="149" t="s">
        <v>243</v>
      </c>
      <c r="D57" s="162" t="s">
        <v>245</v>
      </c>
      <c r="E57" s="157">
        <v>44440</v>
      </c>
      <c r="F57" s="15" t="s">
        <v>233</v>
      </c>
      <c r="G57" s="157">
        <v>44681</v>
      </c>
      <c r="H57" s="159">
        <v>770252728</v>
      </c>
      <c r="I57" s="148"/>
      <c r="J57" s="160">
        <v>0</v>
      </c>
      <c r="K57" s="159">
        <v>770252728</v>
      </c>
      <c r="L57" s="161">
        <v>0</v>
      </c>
      <c r="M57" s="48">
        <f>J57*L57/H57</f>
        <v>0</v>
      </c>
      <c r="N57" s="50" t="s">
        <v>304</v>
      </c>
    </row>
    <row r="58" spans="1:22" s="147" customFormat="1" ht="60">
      <c r="A58" s="51" t="s">
        <v>246</v>
      </c>
      <c r="B58" s="150" t="s">
        <v>227</v>
      </c>
      <c r="C58" s="149" t="s">
        <v>231</v>
      </c>
      <c r="D58" s="156" t="s">
        <v>232</v>
      </c>
      <c r="E58" s="157">
        <v>44432</v>
      </c>
      <c r="F58" s="15" t="s">
        <v>233</v>
      </c>
      <c r="G58" s="157">
        <v>44493</v>
      </c>
      <c r="H58" s="159">
        <v>181000000</v>
      </c>
      <c r="I58" s="148"/>
      <c r="J58" s="160">
        <v>0</v>
      </c>
      <c r="K58" s="159">
        <f>H58-J58</f>
        <v>181000000</v>
      </c>
      <c r="L58" s="161">
        <f t="shared" ref="L58" si="13">(J58*100)/H58</f>
        <v>0</v>
      </c>
      <c r="M58" s="48">
        <f>J58*L58/H58</f>
        <v>0</v>
      </c>
      <c r="N58" s="50" t="s">
        <v>305</v>
      </c>
    </row>
    <row r="59" spans="1:22" s="147" customFormat="1" ht="60">
      <c r="A59" s="51" t="s">
        <v>248</v>
      </c>
      <c r="B59" s="150" t="s">
        <v>250</v>
      </c>
      <c r="C59" s="149">
        <v>98565353</v>
      </c>
      <c r="D59" s="162" t="s">
        <v>252</v>
      </c>
      <c r="E59" s="157">
        <v>44440</v>
      </c>
      <c r="F59" s="15" t="s">
        <v>50</v>
      </c>
      <c r="G59" s="157">
        <v>44331</v>
      </c>
      <c r="H59" s="159">
        <v>733039995</v>
      </c>
      <c r="I59" s="148"/>
      <c r="J59" s="160">
        <v>0</v>
      </c>
      <c r="K59" s="159">
        <v>733039995</v>
      </c>
      <c r="L59" s="161">
        <v>0</v>
      </c>
      <c r="M59" s="48">
        <f>J59*L59/H59</f>
        <v>0</v>
      </c>
      <c r="N59" s="50" t="s">
        <v>306</v>
      </c>
    </row>
    <row r="60" spans="1:22" s="147" customFormat="1" ht="48">
      <c r="A60" s="51" t="s">
        <v>249</v>
      </c>
      <c r="B60" s="150" t="s">
        <v>251</v>
      </c>
      <c r="C60" s="149">
        <v>15438765</v>
      </c>
      <c r="D60" s="162" t="s">
        <v>253</v>
      </c>
      <c r="E60" s="157">
        <v>44440</v>
      </c>
      <c r="F60" s="15" t="s">
        <v>50</v>
      </c>
      <c r="G60" s="157">
        <v>44301</v>
      </c>
      <c r="H60" s="159">
        <v>7067629875</v>
      </c>
      <c r="I60" s="148"/>
      <c r="J60" s="160">
        <v>2120337436</v>
      </c>
      <c r="K60" s="159">
        <f>H60-J60</f>
        <v>4947292439</v>
      </c>
      <c r="L60" s="161">
        <f>J60/H60</f>
        <v>0.30000685852270947</v>
      </c>
      <c r="M60" s="48">
        <f>J60*L60/H60</f>
        <v>9.0004115160665032E-2</v>
      </c>
      <c r="N60" s="50" t="s">
        <v>307</v>
      </c>
      <c r="O60" s="157"/>
      <c r="P60" s="159"/>
      <c r="Q60" s="148"/>
      <c r="R60" s="160"/>
      <c r="S60" s="159"/>
      <c r="T60" s="161"/>
      <c r="U60" s="48"/>
      <c r="V60" s="50"/>
    </row>
    <row r="61" spans="1:22" s="147" customFormat="1" ht="60">
      <c r="A61" s="51" t="s">
        <v>254</v>
      </c>
      <c r="B61" s="150" t="s">
        <v>255</v>
      </c>
      <c r="C61" s="149" t="s">
        <v>256</v>
      </c>
      <c r="D61" s="156" t="s">
        <v>257</v>
      </c>
      <c r="E61" s="157">
        <v>44449</v>
      </c>
      <c r="F61" s="15" t="s">
        <v>233</v>
      </c>
      <c r="G61" s="157">
        <v>44509</v>
      </c>
      <c r="H61" s="159">
        <v>66992465</v>
      </c>
      <c r="I61" s="148"/>
      <c r="J61" s="153">
        <v>0</v>
      </c>
      <c r="K61" s="159">
        <f t="shared" ref="K61" si="14">H61-J61</f>
        <v>66992465</v>
      </c>
      <c r="L61" s="161">
        <v>0</v>
      </c>
      <c r="M61" s="48">
        <f>J61*L61/H61</f>
        <v>0</v>
      </c>
      <c r="N61" s="50" t="s">
        <v>308</v>
      </c>
    </row>
    <row r="62" spans="1:22" s="147" customFormat="1" ht="36">
      <c r="A62" s="51" t="s">
        <v>259</v>
      </c>
      <c r="B62" s="150" t="s">
        <v>264</v>
      </c>
      <c r="C62" s="149" t="s">
        <v>265</v>
      </c>
      <c r="D62" s="162" t="s">
        <v>266</v>
      </c>
      <c r="E62" s="157">
        <v>44449</v>
      </c>
      <c r="F62" s="15" t="s">
        <v>21</v>
      </c>
      <c r="G62" s="157">
        <v>44554</v>
      </c>
      <c r="H62" s="159">
        <v>4176671531</v>
      </c>
      <c r="I62" s="148"/>
      <c r="J62" s="160">
        <v>1253001459</v>
      </c>
      <c r="K62" s="159">
        <f>H62-J62</f>
        <v>2923670072</v>
      </c>
      <c r="L62" s="161">
        <f>J62/H62</f>
        <v>0.29999999992817244</v>
      </c>
      <c r="M62" s="48">
        <f>J62*L62/H62</f>
        <v>8.999999995690347E-2</v>
      </c>
      <c r="N62" s="50" t="s">
        <v>309</v>
      </c>
    </row>
    <row r="63" spans="1:22" s="147" customFormat="1" ht="48">
      <c r="A63" s="51" t="s">
        <v>258</v>
      </c>
      <c r="B63" s="150" t="s">
        <v>267</v>
      </c>
      <c r="C63" s="149" t="s">
        <v>268</v>
      </c>
      <c r="D63" s="156" t="s">
        <v>269</v>
      </c>
      <c r="E63" s="154">
        <v>44449</v>
      </c>
      <c r="F63" s="15" t="s">
        <v>21</v>
      </c>
      <c r="G63" s="152">
        <v>44554</v>
      </c>
      <c r="H63" s="155">
        <v>104261850</v>
      </c>
      <c r="I63" s="148"/>
      <c r="J63" s="153">
        <v>0</v>
      </c>
      <c r="K63" s="155">
        <v>104261850</v>
      </c>
      <c r="L63" s="161">
        <v>0</v>
      </c>
      <c r="M63" s="48">
        <f>J63*L63/H63</f>
        <v>0</v>
      </c>
      <c r="N63" s="50" t="s">
        <v>310</v>
      </c>
    </row>
    <row r="64" spans="1:22" s="147" customFormat="1" ht="48">
      <c r="A64" s="51" t="s">
        <v>260</v>
      </c>
      <c r="B64" s="150" t="s">
        <v>270</v>
      </c>
      <c r="C64" s="149" t="s">
        <v>271</v>
      </c>
      <c r="D64" s="156" t="s">
        <v>272</v>
      </c>
      <c r="E64" s="154">
        <v>44449</v>
      </c>
      <c r="F64" s="15" t="s">
        <v>41</v>
      </c>
      <c r="G64" s="152">
        <v>44458</v>
      </c>
      <c r="H64" s="155">
        <v>59017681</v>
      </c>
      <c r="I64" s="148"/>
      <c r="J64" s="153">
        <v>0</v>
      </c>
      <c r="K64" s="155">
        <v>59017681</v>
      </c>
      <c r="L64" s="38">
        <v>0</v>
      </c>
      <c r="M64" s="48">
        <f>J64*L64/H64</f>
        <v>0</v>
      </c>
      <c r="N64" s="50" t="s">
        <v>311</v>
      </c>
    </row>
    <row r="65" spans="1:14" s="147" customFormat="1" ht="60">
      <c r="A65" s="51" t="s">
        <v>261</v>
      </c>
      <c r="B65" s="150" t="s">
        <v>273</v>
      </c>
      <c r="C65" s="149" t="s">
        <v>274</v>
      </c>
      <c r="D65" s="156" t="s">
        <v>275</v>
      </c>
      <c r="E65" s="154">
        <v>44462</v>
      </c>
      <c r="F65" s="15" t="s">
        <v>41</v>
      </c>
      <c r="G65" s="152">
        <v>44561</v>
      </c>
      <c r="H65" s="155">
        <v>17966667</v>
      </c>
      <c r="I65" s="148"/>
      <c r="J65" s="153">
        <v>0</v>
      </c>
      <c r="K65" s="155">
        <v>17966667</v>
      </c>
      <c r="L65" s="38">
        <v>0</v>
      </c>
      <c r="M65" s="48">
        <f t="shared" ref="M65:M67" si="15">J65*L65/H65</f>
        <v>0</v>
      </c>
      <c r="N65" s="50" t="s">
        <v>312</v>
      </c>
    </row>
    <row r="66" spans="1:14" s="147" customFormat="1" ht="60">
      <c r="A66" s="51" t="s">
        <v>262</v>
      </c>
      <c r="B66" s="150" t="s">
        <v>276</v>
      </c>
      <c r="C66" s="149" t="s">
        <v>277</v>
      </c>
      <c r="D66" s="156" t="s">
        <v>278</v>
      </c>
      <c r="E66" s="154">
        <v>44462</v>
      </c>
      <c r="F66" s="15" t="s">
        <v>41</v>
      </c>
      <c r="G66" s="152">
        <v>44561</v>
      </c>
      <c r="H66" s="155">
        <v>17966667</v>
      </c>
      <c r="I66" s="148"/>
      <c r="J66" s="153">
        <v>0</v>
      </c>
      <c r="K66" s="155">
        <v>17966667</v>
      </c>
      <c r="L66" s="38">
        <v>0</v>
      </c>
      <c r="M66" s="48">
        <f t="shared" si="15"/>
        <v>0</v>
      </c>
      <c r="N66" s="50" t="s">
        <v>313</v>
      </c>
    </row>
    <row r="67" spans="1:14" s="147" customFormat="1" ht="60">
      <c r="A67" s="51" t="s">
        <v>263</v>
      </c>
      <c r="B67" s="150" t="s">
        <v>279</v>
      </c>
      <c r="C67" s="149" t="s">
        <v>280</v>
      </c>
      <c r="D67" s="156" t="s">
        <v>281</v>
      </c>
      <c r="E67" s="154">
        <v>44468</v>
      </c>
      <c r="F67" s="15" t="s">
        <v>41</v>
      </c>
      <c r="G67" s="152">
        <v>44558</v>
      </c>
      <c r="H67" s="155">
        <v>12000000</v>
      </c>
      <c r="I67" s="148"/>
      <c r="J67" s="153">
        <v>0</v>
      </c>
      <c r="K67" s="155">
        <v>12000000</v>
      </c>
      <c r="L67" s="38">
        <v>0</v>
      </c>
      <c r="M67" s="48">
        <v>0</v>
      </c>
      <c r="N67" s="50" t="s">
        <v>314</v>
      </c>
    </row>
    <row r="68" spans="1:14" s="147" customFormat="1">
      <c r="A68" s="51"/>
      <c r="B68" s="150"/>
      <c r="C68" s="149"/>
      <c r="D68" s="156"/>
      <c r="E68" s="154"/>
      <c r="F68" s="15"/>
      <c r="G68" s="152"/>
      <c r="H68" s="155"/>
      <c r="I68" s="148"/>
      <c r="J68" s="153"/>
      <c r="K68" s="155"/>
      <c r="L68" s="38"/>
      <c r="M68" s="48"/>
      <c r="N68" s="50"/>
    </row>
    <row r="69" spans="1:14" s="147" customFormat="1">
      <c r="A69" s="51"/>
      <c r="B69" s="150"/>
      <c r="C69" s="149"/>
      <c r="D69" s="156"/>
      <c r="E69" s="154"/>
      <c r="F69" s="15"/>
      <c r="G69" s="152"/>
      <c r="H69" s="155"/>
      <c r="I69" s="148"/>
      <c r="J69" s="153"/>
      <c r="K69" s="155"/>
      <c r="L69" s="38"/>
      <c r="M69" s="48"/>
      <c r="N69" s="50"/>
    </row>
    <row r="70" spans="1:14" s="147" customFormat="1">
      <c r="A70" s="51"/>
      <c r="B70" s="150"/>
      <c r="C70" s="149"/>
      <c r="D70" s="156"/>
      <c r="E70" s="154"/>
      <c r="F70" s="15"/>
      <c r="G70" s="152"/>
      <c r="H70" s="155"/>
      <c r="I70" s="148"/>
      <c r="J70" s="153"/>
      <c r="K70" s="155"/>
      <c r="L70" s="38"/>
      <c r="M70" s="48"/>
      <c r="N70" s="50"/>
    </row>
    <row r="71" spans="1:14" s="147" customFormat="1">
      <c r="A71" s="51"/>
      <c r="B71" s="150"/>
      <c r="C71" s="149"/>
      <c r="D71" s="156"/>
      <c r="E71" s="154"/>
      <c r="F71" s="15"/>
      <c r="G71" s="152"/>
      <c r="H71" s="155"/>
      <c r="I71" s="148"/>
      <c r="J71" s="153"/>
      <c r="K71" s="155"/>
      <c r="L71" s="38"/>
      <c r="M71" s="48"/>
      <c r="N71" s="50"/>
    </row>
    <row r="72" spans="1:14" s="147" customFormat="1">
      <c r="A72" s="51"/>
      <c r="B72" s="150"/>
      <c r="C72" s="149"/>
      <c r="D72" s="156"/>
      <c r="E72" s="154"/>
      <c r="F72" s="15"/>
      <c r="G72" s="152"/>
      <c r="H72" s="155"/>
      <c r="I72" s="148"/>
      <c r="J72" s="153"/>
      <c r="K72" s="155"/>
      <c r="L72" s="38"/>
      <c r="M72" s="48"/>
      <c r="N72" s="50"/>
    </row>
    <row r="73" spans="1:14" s="147" customFormat="1">
      <c r="A73" s="51"/>
      <c r="B73" s="150"/>
      <c r="C73" s="149"/>
      <c r="D73" s="156"/>
      <c r="E73" s="154"/>
      <c r="F73" s="15"/>
      <c r="G73" s="152"/>
      <c r="H73" s="155"/>
      <c r="I73" s="148"/>
      <c r="J73" s="153"/>
      <c r="K73" s="155"/>
      <c r="L73" s="38"/>
      <c r="M73" s="48"/>
      <c r="N73" s="50"/>
    </row>
    <row r="74" spans="1:14" s="147" customFormat="1">
      <c r="A74" s="51"/>
      <c r="B74" s="150"/>
      <c r="C74" s="149"/>
      <c r="D74" s="156"/>
      <c r="E74" s="154"/>
      <c r="F74" s="15"/>
      <c r="G74" s="152"/>
      <c r="H74" s="155"/>
      <c r="I74" s="148"/>
      <c r="J74" s="153"/>
      <c r="K74" s="155"/>
      <c r="L74" s="38"/>
      <c r="M74" s="48"/>
      <c r="N74" s="50"/>
    </row>
    <row r="75" spans="1:14" s="147" customFormat="1">
      <c r="A75" s="51"/>
      <c r="B75" s="150"/>
      <c r="C75" s="149"/>
      <c r="D75" s="156"/>
      <c r="E75" s="154"/>
      <c r="F75" s="15"/>
      <c r="G75" s="152"/>
      <c r="H75" s="155"/>
      <c r="I75" s="148"/>
      <c r="J75" s="153"/>
      <c r="K75" s="155"/>
      <c r="L75" s="38"/>
      <c r="M75" s="48"/>
      <c r="N75" s="50"/>
    </row>
    <row r="76" spans="1:14" s="147" customFormat="1">
      <c r="A76" s="51"/>
      <c r="B76" s="150"/>
      <c r="C76" s="149"/>
      <c r="D76" s="156"/>
      <c r="E76" s="154"/>
      <c r="F76" s="15"/>
      <c r="G76" s="152"/>
      <c r="H76" s="155"/>
      <c r="I76" s="148"/>
      <c r="J76" s="153"/>
      <c r="K76" s="155"/>
      <c r="L76" s="38"/>
      <c r="M76" s="48"/>
      <c r="N76" s="50"/>
    </row>
    <row r="77" spans="1:14" s="147" customFormat="1">
      <c r="A77" s="51"/>
      <c r="B77" s="150"/>
      <c r="C77" s="149"/>
      <c r="D77" s="156"/>
      <c r="E77" s="154"/>
      <c r="F77" s="15"/>
      <c r="G77" s="152"/>
      <c r="H77" s="155"/>
      <c r="I77" s="148"/>
      <c r="J77" s="153"/>
      <c r="K77" s="155"/>
      <c r="L77" s="38"/>
      <c r="M77" s="48"/>
      <c r="N77" s="50"/>
    </row>
  </sheetData>
  <mergeCells count="1">
    <mergeCell ref="B54:N54"/>
  </mergeCells>
  <hyperlinks>
    <hyperlink ref="N2" r:id="rId1" xr:uid="{00000000-0004-0000-0000-000000000000}"/>
    <hyperlink ref="N3" r:id="rId2" xr:uid="{00000000-0004-0000-0000-000001000000}"/>
    <hyperlink ref="N4" r:id="rId3" xr:uid="{00000000-0004-0000-0000-000002000000}"/>
    <hyperlink ref="N5" r:id="rId4" xr:uid="{00000000-0004-0000-0000-000003000000}"/>
    <hyperlink ref="N6" r:id="rId5" xr:uid="{00000000-0004-0000-0000-000004000000}"/>
    <hyperlink ref="N7" r:id="rId6" xr:uid="{00000000-0004-0000-0000-000005000000}"/>
    <hyperlink ref="N8" r:id="rId7" xr:uid="{00000000-0004-0000-0000-000006000000}"/>
    <hyperlink ref="N20" r:id="rId8" xr:uid="{00000000-0004-0000-0000-000007000000}"/>
    <hyperlink ref="N18" r:id="rId9" xr:uid="{00000000-0004-0000-0000-000008000000}"/>
    <hyperlink ref="N15" r:id="rId10" xr:uid="{00000000-0004-0000-0000-000009000000}"/>
    <hyperlink ref="N39" r:id="rId11" xr:uid="{C9237AAC-7B3A-48E4-96E5-671311F175AF}"/>
    <hyperlink ref="N41" r:id="rId12" xr:uid="{34B78045-7098-4544-AA04-60156F2DE1F3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Sánchez Zapata</dc:creator>
  <cp:lastModifiedBy>Estefanía Sánchez Zapata</cp:lastModifiedBy>
  <dcterms:created xsi:type="dcterms:W3CDTF">2020-10-07T18:32:48Z</dcterms:created>
  <dcterms:modified xsi:type="dcterms:W3CDTF">2021-10-07T22:01:40Z</dcterms:modified>
</cp:coreProperties>
</file>