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\\192.168.30.1\Publica\Oficina Juridica\GOBIERNO EN LÍNEA - DIRECCIÓN JURIDICA\2022\"/>
    </mc:Choice>
  </mc:AlternateContent>
  <xr:revisionPtr revIDLastSave="0" documentId="13_ncr:1_{E9D64706-9B81-4E19-A534-4EAD213030F6}" xr6:coauthVersionLast="47" xr6:coauthVersionMax="47" xr10:uidLastSave="{00000000-0000-0000-0000-000000000000}"/>
  <bookViews>
    <workbookView xWindow="7440" yWindow="2235" windowWidth="21300" windowHeight="12900" xr2:uid="{00000000-000D-0000-FFFF-FFFF00000000}"/>
  </bookViews>
  <sheets>
    <sheet name="PRIMER TRIMESTRE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7" i="1" l="1"/>
  <c r="M27" i="1" s="1"/>
  <c r="M26" i="1"/>
  <c r="L26" i="1"/>
  <c r="M25" i="1"/>
  <c r="L25" i="1"/>
  <c r="M21" i="1"/>
  <c r="M22" i="1"/>
  <c r="M23" i="1"/>
  <c r="M24" i="1"/>
  <c r="L23" i="1"/>
  <c r="L24" i="1"/>
  <c r="L21" i="1"/>
  <c r="L22" i="1"/>
  <c r="M17" i="1"/>
  <c r="M18" i="1"/>
  <c r="M19" i="1"/>
  <c r="M20" i="1"/>
  <c r="L17" i="1"/>
  <c r="L18" i="1"/>
  <c r="L19" i="1"/>
  <c r="L20" i="1"/>
  <c r="K23" i="1"/>
  <c r="K22" i="1"/>
  <c r="K21" i="1"/>
  <c r="K20" i="1"/>
  <c r="K19" i="1"/>
  <c r="K18" i="1"/>
  <c r="K17" i="1"/>
  <c r="J21" i="1"/>
  <c r="J20" i="1"/>
  <c r="J19" i="1"/>
  <c r="J18" i="1"/>
  <c r="J17" i="1"/>
  <c r="L16" i="1"/>
  <c r="M16" i="1" s="1"/>
  <c r="M15" i="1"/>
  <c r="M14" i="1"/>
  <c r="L15" i="1"/>
  <c r="L14" i="1"/>
  <c r="M13" i="1"/>
  <c r="L13" i="1"/>
  <c r="K15" i="1"/>
  <c r="K14" i="1"/>
  <c r="J15" i="1"/>
  <c r="J14" i="1"/>
  <c r="M12" i="1"/>
  <c r="L12" i="1"/>
  <c r="M11" i="1"/>
  <c r="L11" i="1"/>
  <c r="K11" i="1"/>
  <c r="J11" i="1"/>
  <c r="M8" i="1"/>
  <c r="L8" i="1"/>
  <c r="K8" i="1"/>
  <c r="J8" i="1"/>
  <c r="M5" i="1"/>
  <c r="M6" i="1"/>
  <c r="M7" i="1"/>
  <c r="L5" i="1"/>
  <c r="L6" i="1"/>
  <c r="L7" i="1"/>
  <c r="K7" i="1"/>
  <c r="K6" i="1"/>
  <c r="K5" i="1"/>
  <c r="J7" i="1"/>
  <c r="J6" i="1"/>
  <c r="J5" i="1"/>
  <c r="L4" i="1"/>
  <c r="M4" i="1" s="1"/>
  <c r="K4" i="1"/>
  <c r="J4" i="1"/>
  <c r="L3" i="1"/>
  <c r="M3" i="1" s="1"/>
  <c r="K3" i="1"/>
  <c r="J3" i="1"/>
  <c r="M2" i="1" l="1"/>
  <c r="L2" i="1"/>
  <c r="K2" i="1"/>
  <c r="J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tc={FD44C240-F285-42DC-BAB9-6F003182E9E7}</author>
    <author>tc={D85A89D0-158F-4A04-849B-9597CB8BC1F1}</author>
    <author>tc={F3A23F8B-FEDE-4A07-94FA-B029D72FB5E3}</author>
    <author>tc={526D3E1D-CB8B-4FEC-882C-B4119FE15430}</author>
  </authors>
  <commentList>
    <comment ref="J9" authorId="0" shapeId="0" xr:uid="{FD44C240-F285-42DC-BAB9-6F003182E9E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desembolsa anticipo por valor de $ 10.400.117.262</t>
      </text>
    </comment>
    <comment ref="J10" authorId="1" shapeId="0" xr:uid="{D85A89D0-158F-4A04-849B-9597CB8BC1F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desembolsa anticipo por valor de $298.994.083</t>
      </text>
    </comment>
    <comment ref="J12" authorId="2" shapeId="0" xr:uid="{F3A23F8B-FEDE-4A07-94FA-B029D72FB5E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desembolsa por concepto de anticipo el valor de $176.642.250</t>
      </text>
    </comment>
    <comment ref="J26" authorId="3" shapeId="0" xr:uid="{526D3E1D-CB8B-4FEC-882C-B4119FE1543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desembolsa $416.411.427 por concepto de ANTICIPO</t>
      </text>
    </comment>
  </commentList>
</comments>
</file>

<file path=xl/sharedStrings.xml><?xml version="1.0" encoding="utf-8"?>
<sst xmlns="http://schemas.openxmlformats.org/spreadsheetml/2006/main" count="184" uniqueCount="170">
  <si>
    <t xml:space="preserve">Contrato </t>
  </si>
  <si>
    <t>Objeto</t>
  </si>
  <si>
    <t>NIT</t>
  </si>
  <si>
    <t>Contratista</t>
  </si>
  <si>
    <t>Fecha 
Inicio</t>
  </si>
  <si>
    <t>Supervisor</t>
  </si>
  <si>
    <t xml:space="preserve">Fecha
 Term </t>
  </si>
  <si>
    <t>Valor
Inicial</t>
  </si>
  <si>
    <t>Adición</t>
  </si>
  <si>
    <t>Vlr 
Ejecutado</t>
  </si>
  <si>
    <t>Vlr 
pendiente por ejecutar</t>
  </si>
  <si>
    <t>% Ejecucion Presupuestal</t>
  </si>
  <si>
    <t>DIANA ARBOLEDA</t>
  </si>
  <si>
    <t>LOURDES FDA. MUÑOZ AGUIRRE</t>
  </si>
  <si>
    <t>901.360.032-8</t>
  </si>
  <si>
    <t>901.144.915-0</t>
  </si>
  <si>
    <t>CODWEB S.A.S</t>
  </si>
  <si>
    <t>LUZ ANGELA RUIZ NOREÑA</t>
  </si>
  <si>
    <t xml:space="preserve">MAURICIO ALEXANDER BLANDON VILLEGAS </t>
  </si>
  <si>
    <t>Publicaciòn</t>
  </si>
  <si>
    <t>Estado de Avance</t>
  </si>
  <si>
    <t>CARLOS ADOLFO MUÑOZ LONDOÑO</t>
  </si>
  <si>
    <t>ISSYS ZAPATA MUÑOZ</t>
  </si>
  <si>
    <t>ERICA VIVIANA BEDOYA VILLADA</t>
  </si>
  <si>
    <t>MONICA MARIA DAVILA MURIEL</t>
  </si>
  <si>
    <t>001-2022</t>
  </si>
  <si>
    <t>002-2022</t>
  </si>
  <si>
    <t>003-2022</t>
  </si>
  <si>
    <t>004-2022</t>
  </si>
  <si>
    <t>005-2022</t>
  </si>
  <si>
    <t>006-2022</t>
  </si>
  <si>
    <t>007-2022</t>
  </si>
  <si>
    <t>008-2022</t>
  </si>
  <si>
    <t>009-2022</t>
  </si>
  <si>
    <t>010-2022</t>
  </si>
  <si>
    <t>011-2022</t>
  </si>
  <si>
    <t>012-2022</t>
  </si>
  <si>
    <t>013-2022</t>
  </si>
  <si>
    <t>014-2022</t>
  </si>
  <si>
    <t>015-2022</t>
  </si>
  <si>
    <t>016-2022</t>
  </si>
  <si>
    <t>017-2022</t>
  </si>
  <si>
    <t>018-2022</t>
  </si>
  <si>
    <t>019-2022</t>
  </si>
  <si>
    <t>020-2022</t>
  </si>
  <si>
    <t>INTERVENTORIA DE ESTUDIOS Y DISEÑOS DE LA AMPLIACION VIAL Y MEJORAMIENTO URBANISTICO DE LA CALLE 36 DESDE LA CARRERA 70 HASTA LA QUEBRADA LA LIMONA EN ITAGÜÍ, Y PARA SAN ANTONIO DE PRADO EN MEDELLIN, DESDE LA QUEBRADA LA LIMONA POR LAS CARRERAS 54 E Y 55 HASTA LA INSTITUCIÓN EDUCATIVA ANGELA RESTREPO MORENO DE MEDELLIN - ANTIOQUIA.</t>
  </si>
  <si>
    <t>900.931.554-8</t>
  </si>
  <si>
    <t>INGEOVIAS ESPECIALISTA S.A.S</t>
  </si>
  <si>
    <t>ADRIANA ZOBEIDA BUITAGO MESA</t>
  </si>
  <si>
    <t>PAULA ANDREA TAMAYO QUINTERO</t>
  </si>
  <si>
    <t>PRESTACION DE SERVICIOS PROFESIONALES DE ABOGADA BRINDANDO SOPORTE Y ACOMPAÑAMIENTO EN LAS DIFERENTES ACTUACIONES CONTRACTUALES (EN TODAS LAS ETAPAS) DE LA DIRECCIÓN JURÍDICA DE LA AGENCIA DE DESARROLLO LOCAL DE ITAGÜÍ - ADELI.</t>
  </si>
  <si>
    <t xml:space="preserve">PRESTACION DE SERVICIOS PROFESIONALES EN EL APOYO A LA PLANEACION, EJECUCIÓN Y SEGUIMIENTO A LAS ACTIVIDADES DE IMPLEMENTACIÓN Y FORTALECIMIENTO DE LA GESTION AL INTERIOR DE LA AGENCIA DE DESARROLLO LOCAL DE ITAGÜÍ - ADELI. </t>
  </si>
  <si>
    <t>DIANA VANESSA CALLE SOTO</t>
  </si>
  <si>
    <t>PRESTACION DE SERVICIOS PROFESIONALES PARA APOYAR EL ÁREA DE TESORERÍA Y DIRECCIÓN JURÍDICA, Y DEMÁS ACTIVIDADES QUE PERMITAN FORTALECER LA GESTION ADMINISTRATIVA Y DE FUNCIONAMIENTO DE LA EMPRESA INDUSTRIAL Y COMERCIAL DEL ESTADO - ADELI.</t>
  </si>
  <si>
    <t>LILIANA MARIA OROZCO RODRIGUEZ</t>
  </si>
  <si>
    <t xml:space="preserve">PRESTACION DE SERVICIOS DE APOYO A LA GESTION EN EL DESARROLLO DE ACTIVIDADES DE GESTION DOCUMENTAL DE LA EMPRESA INDUCTRIAL Y COMERCIAL DEL ESTADO - ADELI. </t>
  </si>
  <si>
    <t xml:space="preserve">PRESTACIÓN DE SERVICIOS PROFESIONALES PARA BRINDAR ACOMPAÑAMIENTO Y APOYO JURÍDICO A LAS DIFERENTES ÁREAS DE LA AGENCIA DE DESARROLLO LOCAL DE ITAGUI- ADELI. </t>
  </si>
  <si>
    <t>JOHANA CRISITINA HERNANDEZ</t>
  </si>
  <si>
    <t>LUIS ALEXANDER SEPULVEDA</t>
  </si>
  <si>
    <t>PRESTACION DE SERVICIOS PROFESIONALES PARA APOYAR A LA DIRECCIÓN ADMINISTRATIVA Y FINANCIERA EN EL AREA DE TALENTO HUMANO Y GESTION DE LA CALIDAD, Y DEMAS ACTIVIDADES QUE PERMITAN  FORTALECER  LA GESTION ADMINISTRATIVA Y DE FUNCIONAMIENTO DE LA EMPRESA INDUSTRIAL Y COMERCIAL DEL ESTADO - ADELI</t>
  </si>
  <si>
    <t>SANDRA MILENA GIRALDO AVENDAÑO</t>
  </si>
  <si>
    <t>DIANA PATRICIA ARBOLEDA</t>
  </si>
  <si>
    <t>MEJORAMIENTOS DEL ENTORNO URBANISTICO EN EL CORREDOR METROPOLITANO DEL MUNICIPIO DE ITAGUI</t>
  </si>
  <si>
    <t>901.557.208-4</t>
  </si>
  <si>
    <r>
      <rPr>
        <sz val="9"/>
        <rFont val="Calibri"/>
        <family val="2"/>
        <scheme val="minor"/>
      </rPr>
      <t>CONSORCIO METROPOLITANO</t>
    </r>
    <r>
      <rPr>
        <sz val="9"/>
        <color rgb="FFFF0000"/>
        <rFont val="Calibri"/>
        <family val="2"/>
        <scheme val="minor"/>
      </rPr>
      <t xml:space="preserve"> (INV. PUBLICA N° 020 - 2021)</t>
    </r>
  </si>
  <si>
    <t>GLORIA PATRICIA MARIN MEJIA</t>
  </si>
  <si>
    <t>INTERVENTORIA TECNICA, ADMINISTRATIVA, FINANCIERA Y AMBIENTAL PARA EL MEJORAMIENTOS DEL ENTORNO URBANISTICO EN EL CORREDOR METROPOLITANO DEL MUNICIPIO DE ITAGUI</t>
  </si>
  <si>
    <t>901.551.581-1</t>
  </si>
  <si>
    <r>
      <rPr>
        <sz val="9"/>
        <color theme="1"/>
        <rFont val="Calibri"/>
        <family val="2"/>
        <scheme val="minor"/>
      </rPr>
      <t>CONSORCIO INTERVENTORIA CORREDOR METROPOLITANO DE ITAGUI</t>
    </r>
    <r>
      <rPr>
        <sz val="9"/>
        <color rgb="FFFF0000"/>
        <rFont val="Calibri"/>
        <family val="2"/>
        <scheme val="minor"/>
      </rPr>
      <t xml:space="preserve"> (INV. PUBLICA N° 019 - 2021)</t>
    </r>
  </si>
  <si>
    <t>PRESTACION DE SERVICIOS DE APOYO A LA GESTION PARA EL TRANSPORTE TERRESTE ESPECIAL MUNICIPAL E INTERMUNICIPAL DE PERSONAL ADSCRITO, VINCULADO, CONTRATISTAS Y/O COLABORADORES DE LA AGENCIA EN EL MARCO DEL DESARROLLO DE DILIGENCIAS ASOCIADAS A LOS DIFERENTES PROYECTOS DE LA EMPRESA INDUSTRIAL Y COMERCIAL DEL ESTADO - ADELI</t>
  </si>
  <si>
    <t>901.454.126-6</t>
  </si>
  <si>
    <t>PLATINUM S.A.S</t>
  </si>
  <si>
    <t>EDISON ALEJANDRO CARRILLO</t>
  </si>
  <si>
    <t>ADECUACION Y EQUIPAMIENTO DE LOCALES COMERCIALES UBICADOS EN EL CENTRO COMERCIAL GRAN MANZANA DEL MUNICIPIO DE ITAGUI, PARA EL FUNCIONAMIIENTO DE LAS INSTALACIONES DE LA EMPRESA INDUSTIAL Y COMERCIAL DEL ESTADO - ADELI.</t>
  </si>
  <si>
    <t>GUSTAVO ADOLFO CARMONA ALRCAON</t>
  </si>
  <si>
    <t>JORGE LUIS CARDONA</t>
  </si>
  <si>
    <t>30/02/2022</t>
  </si>
  <si>
    <t>CONTRATO DE PRESTACION DE SERVICIOS PARA LA GESTION JURÍDICA - PREDIAL INICIAL REQUERIDA PARA LA ADQUISICION POR PARTE DEL MUNICIPIO DE ITAGUI DE LOS PREDIOS NARANJO, ESPIRITU SANTO Y LOS GOMEZ INV MAR, PARA EL PROYECTO DE AREAS DE IMPORTANCIA ESTRATÉGICA PARA LA CONSERVACIÓN DEL RECURSO HÍDRICO.</t>
  </si>
  <si>
    <t>900.232.534-1</t>
  </si>
  <si>
    <t>VALORAR S.A</t>
  </si>
  <si>
    <t xml:space="preserve">PRESTACIÓN DE SERVICIOS PROFESIONALES COMO COMUNICADORA PARA FORTALECER LOS PROYECTOS DE LA AGENCIA DE DESARROLLO LOCAL DE ITAGÜÍ -  ADELI EN TODO  LO  RELACIONADO  CON  LAS  COMUNICACIONES  Y  MEDIOS. </t>
  </si>
  <si>
    <t>ANDREA CARO RESTREPO</t>
  </si>
  <si>
    <t>DIANA VANESSA CALLE</t>
  </si>
  <si>
    <t>PRESTACION DE SERVICIOS PROFESIONALES EN ARQUITECTURA PARA BRINDAR ACOMPAÑAMIENTO, APOYO Y SOPORTE A LA DIRECCION OPERATIVA Y DE PROYECTOS EN LA REVISIÓN DE LOS RESULTADOS DE LOS CONTRATOS DE CONSULTORÍA DE LA ENTIDAD Y EN LA CORRECTA EJECUCIÓN TÉCNICA, PRESUPUESTAL Y DE SEGUIMIENTO A LOS PROYECTOS DESARROLLADOS EN RAZÓN A LOS CONTRATOS  O COVENIOS INTERADMINISTRATIVOS QUE CELEBRA LA EMPRESA INDUSTRIAL Y COMERCIAL DEL ESTADO - ADELI.</t>
  </si>
  <si>
    <t>ALVARO DAVID GIRALDO VELASQUEZ</t>
  </si>
  <si>
    <t>PRESTACION DE SERVICIOS PROFESIONALES DE ACOMPAÑAMIENTO INTEGRAL POR PARTE DEL MUSEO DE ANTIOQUIA PARA LA PUESTA EN FUNCIONAMIENTO Y EL APROVECHAMIENTO COMERCIAL DEL CENTRO CULTURAL Y AMBIENTAL "CARIBE"</t>
  </si>
  <si>
    <t>890.980.080-2</t>
  </si>
  <si>
    <t>MUSEO DE ANTIOQUIA</t>
  </si>
  <si>
    <t>LUZ AANGELA RUIZ NOREÑA</t>
  </si>
  <si>
    <t xml:space="preserve">PRESTACIÓN DE SERVICIOS PROFESIONALES COMO ADMINISTRADOR EN SALUD OCUPACIONAL, PARA CONTINUAR CON EL ACOMPAÑAMIENTO, IMPLEMENTACIÓN, EJECUCIÓN, ACTUALIZACIÓN Y DOCUMENTACIÓN DEL SISTEMA DE GESTION DE SEGURIDAD Y SALUD EN EL TRABAJO (SG-SST) EN LA AGENCIA DE DESARROLLO LOCAL DE ITAGÜÍ – ADELI. </t>
  </si>
  <si>
    <t>PRESTACION DE SERVICIOS DE APOYO A LA GESTION DE TECNOLOGO EN CONSTRUCCIONES CIVILES, PARA BRINDAR ACOMPAÑAMIENTO Y POYO TÉCNICO A LA DIRECCIÓN OPERATIVA Y DE PROYECTOS DE ADELI EN LA CORRECTA EJECUCION DE LOS CONTRATOS Y CONVENIOS A SU CARGO.</t>
  </si>
  <si>
    <t>71.293.813-6</t>
  </si>
  <si>
    <t>RUBEN DARIO SERNA GARCIA</t>
  </si>
  <si>
    <t>ADQUISICION DE EQUPOS DE COMPUTO, LICENCIAS Y ESCANER PARA LA AGENCIA DE DESARROLLO LOCAL DE ITAGÜÍ - ADELI</t>
  </si>
  <si>
    <t>900.617.221-5</t>
  </si>
  <si>
    <t>ASF SOLUCIONES S.A</t>
  </si>
  <si>
    <t>PRESTACION DE SERVICIOS LOGISTICOS, DE RECOLECCIÓN, TRANSPORTE, ORGNIZACIÓN POR LOTES Y DISPOSICIÓN FINAL DE BIENES MUEBLES INSERVIBLES DEL MUNICIPIO DE ITAGUI</t>
  </si>
  <si>
    <t>900.29.756-5</t>
  </si>
  <si>
    <t>GRUPO EMPESARIAL ESMERO S.A.S</t>
  </si>
  <si>
    <t xml:space="preserve">PRESTACIÓN DE SERVICIOS PROFESIONALES PARA LA ASESORÍA, SOPORTE Y MANTENIMIENTO DEL SITIO WEB INSTITUCIONAL, DEL SISGED Y LOS CORREOS ELECTRÓNICOS INSTITUCIONALES, ASÍ COMO LA ADMINISTRACIÓN DEL SERVIDOR DE LA AGENCIA DE DESARROLLO LOCAL DE ITAGÜI. </t>
  </si>
  <si>
    <t>PRESTACIÓN DE SERVICIOS DE APOYO INSTITUCIONAL EN EL AVANCE DE LA IMPLEMENTACIÓN DE LAS POLÍTICAS DE GOBIERNO DIGITAL Y EL PROYECTO DE ITAGÜÍ INTELIGENTE I2D PARA LA AGENCIA DE DESARROLLO LOCAL DE ITAGÜÍ</t>
  </si>
  <si>
    <t>INVESTIGACION INNOVACION Y DESARROLLO I2D S.A.S</t>
  </si>
  <si>
    <t>PRESTACION DE SERVICIO DE APOYO A LA GESTION EN EL DESARROLLO DE ACTIVIDADES OPERATIVAS DE LA AGENCIA PUBLICA DE EMPLEO DE LA EMPRESA INDUSTRIAL Y COMERCIAL DEL ESTADO - ADELI</t>
  </si>
  <si>
    <t>ANDRES VARELA LONDOÑO</t>
  </si>
  <si>
    <t>31/02/2022</t>
  </si>
  <si>
    <t>ADQUISICIÓN DE INSUMOS DE PAPELERÍA, ELEMENTOS DE OFICINA, SERVICIO DE IMPRESIÓN Y COPIADO DE DOCUMENTOS BAJO LA MODALIDAD DE OUTSOSUMINISTRO Y RECARGA DE TÓNER Y REPUESTOS DEL ESCÁNER E IMPRESORA PROPIEDAD DE LA EMPRESA INDUSTRIAL Y COMERCIAL DEL ESTADO ADELI.</t>
  </si>
  <si>
    <t>900.024.793-0</t>
  </si>
  <si>
    <t>COPYPAISA</t>
  </si>
  <si>
    <t>021-2022</t>
  </si>
  <si>
    <t>022-2022</t>
  </si>
  <si>
    <t>023-2022</t>
  </si>
  <si>
    <t>024-2022</t>
  </si>
  <si>
    <t>025-2022</t>
  </si>
  <si>
    <t>026-2022</t>
  </si>
  <si>
    <t>027-2022</t>
  </si>
  <si>
    <t>028-2022</t>
  </si>
  <si>
    <t>029-2022</t>
  </si>
  <si>
    <t>030-2022</t>
  </si>
  <si>
    <t>PRESTACIÓN DE SERVICIOS DE APOYO A LA GESTION PARA LLEVAR A CABO LAS ACTIVIDADES LOGISTICAS, OPERATIVOS Y ORGANIZACIONALES DE LOS PLANES ESTRATÉGICOS DE TALENTO HUMANO, INSTITUCIONAL DE CAPACITACIÓN, SEGURIDAD Y SALUD EN EL TRABAJO (SG-SST) Y ANUAL DE BIENESTAR Y ESTIMULOS E INCENTIVOS 2022, DIRIGIDOS A LOS SERVIDORES PUBLICOS DE LA AGENCIA DE DESARROLLO LOCAL DE ITAGÜÍ – ADELI</t>
  </si>
  <si>
    <t>901.147.261-6</t>
  </si>
  <si>
    <t>D&amp;D EVENTOS S.A.S</t>
  </si>
  <si>
    <t>SELECCIÓN DE CONSULTOR PARA LA ELABORACION DE ESTUDIOS Y DISEÑOS REQUERIDOS EN PROYECTOS DE INFRAESTRUCTURA VIAL, SANEAMIENTO BASICO Y MANEJO INTEGRAL DE QUEBRADAS EN EL MUNICIPIO DE ITAGUI</t>
  </si>
  <si>
    <t>900.355.180-6</t>
  </si>
  <si>
    <r>
      <rPr>
        <sz val="9"/>
        <rFont val="Calibri"/>
        <family val="2"/>
        <scheme val="minor"/>
      </rPr>
      <t>CONCAVAS S.A.S</t>
    </r>
    <r>
      <rPr>
        <sz val="9"/>
        <color rgb="FFFF0000"/>
        <rFont val="Calibri"/>
        <family val="2"/>
        <scheme val="minor"/>
      </rPr>
      <t xml:space="preserve"> (INV. PRIVADA N° 002 - 2022)</t>
    </r>
  </si>
  <si>
    <t>ADRIANA BUITRAGO MESA</t>
  </si>
  <si>
    <t>INTERVENTORÍA TÉCNICA, ADMINISTRATIVA, FINANCIERA, JURÍDICA Y AMBIENTAL PARA LA ADECUACION Y EQUIPAMIENTO REQUERIDOS PARA LA PUESTA EN FUNCIONAMIENTO Y EL APROVECHAMIENTO COMERCIAL DEL CENTRO CULTURAL Y AMBIENTAL “CARIBE” DEL MUNICIPIO DE ITAGÜÍ</t>
  </si>
  <si>
    <t>900.091.943-4</t>
  </si>
  <si>
    <r>
      <rPr>
        <sz val="9"/>
        <rFont val="Calibri"/>
        <family val="2"/>
        <scheme val="minor"/>
      </rPr>
      <t xml:space="preserve">IC INGENIERIA Y CONSTRUCCION LTDA </t>
    </r>
    <r>
      <rPr>
        <sz val="9"/>
        <color rgb="FFFF0000"/>
        <rFont val="Calibri"/>
        <family val="2"/>
        <scheme val="minor"/>
      </rPr>
      <t>(INV. PRIVADA N° 001 DE 2022)</t>
    </r>
  </si>
  <si>
    <t>CONSTRUCCION Y ADECUACION DE LOS URBANISMOS DE LAS INSTITUCIONES EDUCATIVAS DENTRO DEL CONVENIO INTERADMNISTRATIVO SUSCRITO ENTRE EL ÁREA METROPOLITANA Y EL MUNICIPIO DE ITAGÜÍ</t>
  </si>
  <si>
    <t>901.575.026-7</t>
  </si>
  <si>
    <r>
      <rPr>
        <sz val="9"/>
        <rFont val="Calibri"/>
        <family val="2"/>
        <scheme val="minor"/>
      </rPr>
      <t xml:space="preserve"> CONSORCIO URBANISMO 2022 </t>
    </r>
    <r>
      <rPr>
        <sz val="9"/>
        <color rgb="FFFF0000"/>
        <rFont val="Calibri"/>
        <family val="2"/>
        <scheme val="minor"/>
      </rPr>
      <t>(INV. PUBLICA N° 002 - 2022)</t>
    </r>
  </si>
  <si>
    <t>INTERVENTORIA TECNICA, ADMINISTRATIVA, FINANCIERA, JURÍDICA Y AMBIENTAL PARA LA  CONSTRUCCION Y ADECUACION DE LOS URBANISMOS DE LAS INSTITUCIONES EDUCATIVAS DENTRO DEL CONVENIO INTERADMNISTRATIVO SUSCRITO ENTRE EL ÁREA METROPOLITANA Y EL MUNICIPIO DE ITAGÜÍ</t>
  </si>
  <si>
    <t>901.574.134-1</t>
  </si>
  <si>
    <r>
      <rPr>
        <sz val="9"/>
        <rFont val="Calibri"/>
        <family val="2"/>
        <scheme val="minor"/>
      </rPr>
      <t xml:space="preserve"> CONSORCIO URBANISMO INSTITUCIONAL 2022 </t>
    </r>
    <r>
      <rPr>
        <sz val="9"/>
        <color rgb="FFFF0000"/>
        <rFont val="Calibri"/>
        <family val="2"/>
        <scheme val="minor"/>
      </rPr>
      <t>(INV. PRIVADA N° 003 - 2022)</t>
    </r>
  </si>
  <si>
    <t>SELCCION DE CONSULTOR PARA LA ELABORACION DE ESTUDIOS Y DISEÑOS REQUERIDOS PARA EL DESARROLLO DE EQUIPAMIENTOS LUDICOS Y DEPORTIVOS EN EL MUNICIPIO DE ITAGUI</t>
  </si>
  <si>
    <r>
      <rPr>
        <sz val="9"/>
        <rFont val="Calibri"/>
        <family val="2"/>
        <scheme val="minor"/>
      </rPr>
      <t xml:space="preserve"> JORGE IVAN RAMIREZ RESTREPO</t>
    </r>
    <r>
      <rPr>
        <sz val="9"/>
        <color rgb="FFFF0000"/>
        <rFont val="Calibri"/>
        <family val="2"/>
        <scheme val="minor"/>
      </rPr>
      <t xml:space="preserve"> (INV. PRIVADA N° 004 - 2022)</t>
    </r>
  </si>
  <si>
    <t>CLAUDIA MARCELA CADAVID YEPES</t>
  </si>
  <si>
    <t>https://www.contratos.gov.co/consultas/detalleProceso.do?numConstancia=22-4-12713508&amp;</t>
  </si>
  <si>
    <t>https://www.contratos.gov.co/consultas/detalleProceso.do?numConstancia=22-4-12714205</t>
  </si>
  <si>
    <t>https://www.contratos.gov.co/consultas/detalleProceso.do?numConstancia=22-4-12714709</t>
  </si>
  <si>
    <t>https://www.contratos.gov.co/consultas/detalleProceso.do?numConstancia=22-4-12715282</t>
  </si>
  <si>
    <t>https://www.contratos.gov.co/consultas/detalleProceso.do?numConstancia=22-4-12712366</t>
  </si>
  <si>
    <t>https://www.contratos.gov.co/consultas/detalleProceso.do?numConstancia=22-4-1272150</t>
  </si>
  <si>
    <t>https://www.contratos.gov.co/consultas/detalleProceso.do?numConstancia=22-4-12722067</t>
  </si>
  <si>
    <t>https://www.contratos.gov.co/consultas/detalleProceso.do?numConstancia=21-4-12627745</t>
  </si>
  <si>
    <t>https://www.contratos.gov.co/consultas/detalleProceso.do?numConstancia=21-4-12587395</t>
  </si>
  <si>
    <t>https://www.contratos.gov.co/consultas/detalleProceso.do?numConstancia=22-4-12747971</t>
  </si>
  <si>
    <t>https://www.contratos.gov.co/consultas/detalleProceso.do?numConstancia=22-4-12764455</t>
  </si>
  <si>
    <t>https://www.contratos.gov.co/consultas/detalleProceso.do?numConstancia=22-4-12776346</t>
  </si>
  <si>
    <t>https://www.contratos.gov.co/consultas/detalleProceso.do?numConstancia=22-4-12792305</t>
  </si>
  <si>
    <t>https://www.contratos.gov.co/consultas/detalleProceso.do?numConstancia=22-4-12808092</t>
  </si>
  <si>
    <t>https://www.contratos.gov.co/consultas/detalleProceso.do?numConstancia=22-4-12823658</t>
  </si>
  <si>
    <t>https://www.contratos.gov.co/consultas/detalleProceso.do?numConstancia=22-4-12835328</t>
  </si>
  <si>
    <t>https://www.contratos.gov.co/consultas/detalleProceso.do?numConstancia=22-4-12833215</t>
  </si>
  <si>
    <t>https://www.contratos.gov.co/consultas/detalleProceso.do?numConstancia=22-4-12846510</t>
  </si>
  <si>
    <t>https://www.contratos.gov.co/consultas/detalleProceso.do?numConstancia=22-4-12850381</t>
  </si>
  <si>
    <t>https://www.contratos.gov.co/consultas/detalleProceso.do?numConstancia=22-4-12854247</t>
  </si>
  <si>
    <t>https://www.contratos.gov.co/consultas/detalleProceso.do?numConstancia=22-4-12845871</t>
  </si>
  <si>
    <t>https://www.contratos.gov.co/consultas/detalleProceso.do?numConstancia=22-4-12848322</t>
  </si>
  <si>
    <t>https://www.contratos.gov.co/consultas/detalleProceso.do?numConstancia=22-4-12855234</t>
  </si>
  <si>
    <t>https://www.contratos.gov.co/consultas/detalleProceso.do?numConstancia=22-4-12856738</t>
  </si>
  <si>
    <t>https://www.contratos.gov.co/consultas/detalleProceso.do?numConstancia=22-4-12901359</t>
  </si>
  <si>
    <t>https://www.contratos.gov.co/consultas/detalleProceso.do?numConstancia=22-4-12924366</t>
  </si>
  <si>
    <t>ADECUACION Y EQUIPAMIENTO PARA LA PUESTA EN FUNCIONAMIENTO Y EL APROVECHAMIENTO COMERCIAL DEL CENTRO CULTURAL Y AMBIENTAL "CARIBE".</t>
  </si>
  <si>
    <t>901.565.254-7</t>
  </si>
  <si>
    <r>
      <rPr>
        <sz val="9"/>
        <rFont val="Calibri"/>
        <family val="2"/>
        <scheme val="minor"/>
      </rPr>
      <t xml:space="preserve">CONSORCIO CARIBE KA </t>
    </r>
    <r>
      <rPr>
        <sz val="9"/>
        <color rgb="FFFF0000"/>
        <rFont val="Calibri"/>
        <family val="2"/>
        <scheme val="minor"/>
      </rPr>
      <t>(INV. PUBLICA N° 001 DE 2022)</t>
    </r>
  </si>
  <si>
    <t>https://www.contratos.gov.co/consultas/detalleProceso.do?numConstancia=22-4-12711903</t>
  </si>
  <si>
    <t>https://www.contratos.gov.co/consultas/detalleProceso.do?numConstancia=22-4-12922771</t>
  </si>
  <si>
    <t>https://www.contratos.gov.co/consultas/detalleProceso.do?numConstancia=22-4-12980514</t>
  </si>
  <si>
    <t>https://www.contratos.gov.co/consultas/detalleProceso.do?numConstancia=22-4-12993238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</si>
</sst>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;[Red]\-&quot;$&quot;#,##0"/>
    <numFmt numFmtId="165" formatCode="_-&quot;$&quot;* #,##0.00_-;\-&quot;$&quot;* #,##0.00_-;_-&quot;$&quot;* &quot;-&quot;??_-;_-@_-"/>
    <numFmt numFmtId="166" formatCode="[$-C0A]d\-mmm\-yyyy;@"/>
    <numFmt numFmtId="167" formatCode="[$$-240A]\ #,##0"/>
    <numFmt numFmtId="168" formatCode="_-&quot;$&quot;* #,##0_-;\-&quot;$&quot;* #,##0_-;_-&quot;$&quot;* &quot;-&quot;??_-;_-@_-"/>
  </numFmts>
  <fonts count="14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 "/>
    </font>
    <font>
      <sz val="8"/>
      <name val="Calibri "/>
    </font>
    <font>
      <sz val="9"/>
      <color rgb="FFFF0000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165" fontId="7" fillId="0" borderId="0" applyFont="0" applyFill="0" applyBorder="0" applyAlignment="0" applyProtection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66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7" fontId="1" fillId="2" borderId="1" xfId="0" applyNumberFormat="1" applyFont="1" applyFill="1" applyBorder="1" applyAlignment="1">
      <alignment horizontal="center" vertical="center" wrapText="1"/>
    </xf>
    <xf numFmtId="167" fontId="1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14" fontId="9" fillId="3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67" fontId="10" fillId="3" borderId="1" xfId="0" applyNumberFormat="1" applyFont="1" applyFill="1" applyBorder="1" applyAlignment="1">
      <alignment horizontal="center" vertical="center"/>
    </xf>
    <xf numFmtId="10" fontId="9" fillId="3" borderId="1" xfId="0" applyNumberFormat="1" applyFont="1" applyFill="1" applyBorder="1" applyAlignment="1">
      <alignment horizontal="center" vertical="center"/>
    </xf>
    <xf numFmtId="167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/>
    <xf numFmtId="0" fontId="9" fillId="0" borderId="1" xfId="0" applyFont="1" applyBorder="1" applyAlignment="1">
      <alignment horizontal="justify" vertical="center" wrapText="1"/>
    </xf>
    <xf numFmtId="0" fontId="9" fillId="0" borderId="1" xfId="0" applyFont="1" applyBorder="1"/>
    <xf numFmtId="0" fontId="9" fillId="0" borderId="1" xfId="0" applyFont="1" applyBorder="1" applyAlignment="1">
      <alignment vertical="center" wrapText="1"/>
    </xf>
    <xf numFmtId="3" fontId="9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/>
    </xf>
    <xf numFmtId="168" fontId="10" fillId="3" borderId="1" xfId="2" applyNumberFormat="1" applyFont="1" applyFill="1" applyBorder="1" applyAlignment="1">
      <alignment horizontal="center" vertical="center" wrapText="1"/>
    </xf>
    <xf numFmtId="168" fontId="10" fillId="3" borderId="1" xfId="2" applyNumberFormat="1" applyFont="1" applyFill="1" applyBorder="1" applyAlignment="1">
      <alignment vertical="center" wrapText="1"/>
    </xf>
    <xf numFmtId="9" fontId="10" fillId="0" borderId="1" xfId="0" applyNumberFormat="1" applyFont="1" applyBorder="1" applyAlignment="1">
      <alignment horizontal="center" vertical="center"/>
    </xf>
    <xf numFmtId="0" fontId="8" fillId="0" borderId="1" xfId="0" applyFont="1" applyBorder="1"/>
    <xf numFmtId="49" fontId="3" fillId="2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6" fillId="0" borderId="1" xfId="1" applyFont="1" applyFill="1" applyBorder="1"/>
    <xf numFmtId="0" fontId="10" fillId="0" borderId="1" xfId="0" applyFont="1" applyBorder="1" applyAlignment="1">
      <alignment horizontal="center" vertical="center" wrapText="1"/>
    </xf>
    <xf numFmtId="167" fontId="10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8" fontId="4" fillId="0" borderId="1" xfId="2" applyNumberFormat="1" applyFont="1" applyFill="1" applyBorder="1" applyAlignment="1">
      <alignment horizontal="center" vertical="center" wrapText="1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estefania sanchez zapata" id="{6C7E163B-BC27-42F1-9D24-5529C31CEAF9}" userId="S::esanchez@adeli1.onmicrosoft.com::649b1371-44b7-4ab5-844e-84d5ac8f8ec2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9" dT="2022-04-21T19:35:55.13" personId="{6C7E163B-BC27-42F1-9D24-5529C31CEAF9}" id="{FD44C240-F285-42DC-BAB9-6F003182E9E7}">
    <text>Se desembolsa anticipo por valor de $ 10.400.117.262</text>
  </threadedComment>
  <threadedComment ref="J10" dT="2022-04-21T19:37:58.57" personId="{6C7E163B-BC27-42F1-9D24-5529C31CEAF9}" id="{D85A89D0-158F-4A04-849B-9597CB8BC1F1}">
    <text>Se desembolsa anticipo por valor de $298.994.083</text>
  </threadedComment>
  <threadedComment ref="J12" dT="2022-04-21T19:43:20.66" personId="{6C7E163B-BC27-42F1-9D24-5529C31CEAF9}" id="{F3A23F8B-FEDE-4A07-94FA-B029D72FB5E3}">
    <text>Se desembolsa por concepto de anticipo el valor de $176.642.250</text>
  </threadedComment>
  <threadedComment ref="J26" dT="2022-04-01T21:29:32.01" personId="{6C7E163B-BC27-42F1-9D24-5529C31CEAF9}" id="{526D3E1D-CB8B-4FEC-882C-B4119FE15430}">
    <text>Se desembolsa $416.411.427 por concepto de ANTICIPO</text>
  </threadedComment>
</ThreadedComments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ntratos.gov.co/consultas/detalleProceso.do?numConstancia=21-4-12627745" TargetMode="External"/><Relationship Id="rId13" Type="http://schemas.openxmlformats.org/officeDocument/2006/relationships/hyperlink" Target="https://www.contratos.gov.co/consultas/detalleProceso.do?numConstancia=22-4-12792305" TargetMode="External"/><Relationship Id="rId18" Type="http://schemas.openxmlformats.org/officeDocument/2006/relationships/hyperlink" Target="https://www.contratos.gov.co/consultas/detalleProceso.do?numConstancia=22-4-12846510" TargetMode="External"/><Relationship Id="rId26" Type="http://schemas.openxmlformats.org/officeDocument/2006/relationships/hyperlink" Target="https://www.contratos.gov.co/consultas/detalleProceso.do?numConstancia=22-4-12924366" TargetMode="External"/><Relationship Id="rId3" Type="http://schemas.openxmlformats.org/officeDocument/2006/relationships/hyperlink" Target="https://www.contratos.gov.co/consultas/detalleProceso.do?numConstancia=22-4-12714709" TargetMode="External"/><Relationship Id="rId21" Type="http://schemas.openxmlformats.org/officeDocument/2006/relationships/hyperlink" Target="https://www.contratos.gov.co/consultas/detalleProceso.do?numConstancia=22-4-12845871" TargetMode="External"/><Relationship Id="rId34" Type="http://schemas.microsoft.com/office/2017/10/relationships/threadedComment" Target="../threadedComments/threadedComment1.xml"/><Relationship Id="rId7" Type="http://schemas.openxmlformats.org/officeDocument/2006/relationships/hyperlink" Target="https://www.contratos.gov.co/consultas/detalleProceso.do?numConstancia=22-4-12722067" TargetMode="External"/><Relationship Id="rId12" Type="http://schemas.openxmlformats.org/officeDocument/2006/relationships/hyperlink" Target="https://www.contratos.gov.co/consultas/detalleProceso.do?numConstancia=22-4-12776346" TargetMode="External"/><Relationship Id="rId17" Type="http://schemas.openxmlformats.org/officeDocument/2006/relationships/hyperlink" Target="https://www.contratos.gov.co/consultas/detalleProceso.do?numConstancia=22-4-12833215" TargetMode="External"/><Relationship Id="rId25" Type="http://schemas.openxmlformats.org/officeDocument/2006/relationships/hyperlink" Target="https://www.contratos.gov.co/consultas/detalleProceso.do?numConstancia=22-4-12901359" TargetMode="External"/><Relationship Id="rId33" Type="http://schemas.openxmlformats.org/officeDocument/2006/relationships/comments" Target="../comments1.xml"/><Relationship Id="rId2" Type="http://schemas.openxmlformats.org/officeDocument/2006/relationships/hyperlink" Target="https://www.contratos.gov.co/consultas/detalleProceso.do?numConstancia=22-4-12714205" TargetMode="External"/><Relationship Id="rId16" Type="http://schemas.openxmlformats.org/officeDocument/2006/relationships/hyperlink" Target="https://www.contratos.gov.co/consultas/detalleProceso.do?numConstancia=22-4-12835328" TargetMode="External"/><Relationship Id="rId20" Type="http://schemas.openxmlformats.org/officeDocument/2006/relationships/hyperlink" Target="https://www.contratos.gov.co/consultas/detalleProceso.do?numConstancia=22-4-12854247" TargetMode="External"/><Relationship Id="rId29" Type="http://schemas.openxmlformats.org/officeDocument/2006/relationships/hyperlink" Target="https://www.contratos.gov.co/consultas/detalleProceso.do?numConstancia=22-4-12980514" TargetMode="External"/><Relationship Id="rId1" Type="http://schemas.openxmlformats.org/officeDocument/2006/relationships/hyperlink" Target="https://www.contratos.gov.co/consultas/detalleProceso.do?numConstancia=22-4-12713508&amp;" TargetMode="External"/><Relationship Id="rId6" Type="http://schemas.openxmlformats.org/officeDocument/2006/relationships/hyperlink" Target="https://www.contratos.gov.co/consultas/detalleProceso.do?numConstancia=22-4-1272150" TargetMode="External"/><Relationship Id="rId11" Type="http://schemas.openxmlformats.org/officeDocument/2006/relationships/hyperlink" Target="https://www.contratos.gov.co/consultas/detalleProceso.do?numConstancia=22-4-12764455" TargetMode="External"/><Relationship Id="rId24" Type="http://schemas.openxmlformats.org/officeDocument/2006/relationships/hyperlink" Target="https://www.contratos.gov.co/consultas/detalleProceso.do?numConstancia=22-4-12856738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https://www.contratos.gov.co/consultas/detalleProceso.do?numConstancia=22-4-12712366" TargetMode="External"/><Relationship Id="rId15" Type="http://schemas.openxmlformats.org/officeDocument/2006/relationships/hyperlink" Target="https://www.contratos.gov.co/consultas/detalleProceso.do?numConstancia=22-4-12823658" TargetMode="External"/><Relationship Id="rId23" Type="http://schemas.openxmlformats.org/officeDocument/2006/relationships/hyperlink" Target="https://www.contratos.gov.co/consultas/detalleProceso.do?numConstancia=22-4-12855234" TargetMode="External"/><Relationship Id="rId28" Type="http://schemas.openxmlformats.org/officeDocument/2006/relationships/hyperlink" Target="https://www.contratos.gov.co/consultas/detalleProceso.do?numConstancia=22-4-12922771" TargetMode="External"/><Relationship Id="rId10" Type="http://schemas.openxmlformats.org/officeDocument/2006/relationships/hyperlink" Target="https://www.contratos.gov.co/consultas/detalleProceso.do?numConstancia=22-4-12747971" TargetMode="External"/><Relationship Id="rId19" Type="http://schemas.openxmlformats.org/officeDocument/2006/relationships/hyperlink" Target="https://www.contratos.gov.co/consultas/detalleProceso.do?numConstancia=22-4-12850381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www.contratos.gov.co/consultas/detalleProceso.do?numConstancia=22-4-12715282" TargetMode="External"/><Relationship Id="rId9" Type="http://schemas.openxmlformats.org/officeDocument/2006/relationships/hyperlink" Target="https://www.contratos.gov.co/consultas/detalleProceso.do?numConstancia=21-4-12587395" TargetMode="External"/><Relationship Id="rId14" Type="http://schemas.openxmlformats.org/officeDocument/2006/relationships/hyperlink" Target="https://www.contratos.gov.co/consultas/detalleProceso.do?numConstancia=22-4-12808092" TargetMode="External"/><Relationship Id="rId22" Type="http://schemas.openxmlformats.org/officeDocument/2006/relationships/hyperlink" Target="https://www.contratos.gov.co/consultas/detalleProceso.do?numConstancia=22-4-12848322" TargetMode="External"/><Relationship Id="rId27" Type="http://schemas.openxmlformats.org/officeDocument/2006/relationships/hyperlink" Target="https://www.contratos.gov.co/consultas/detalleProceso.do?numConstancia=22-4-12711903" TargetMode="External"/><Relationship Id="rId30" Type="http://schemas.openxmlformats.org/officeDocument/2006/relationships/hyperlink" Target="https://www.contratos.gov.co/consultas/detalleProceso.do?numConstancia=22-4-129932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tabSelected="1" topLeftCell="A28" zoomScaleNormal="100" workbookViewId="0">
      <pane xSplit="1" topLeftCell="E1" activePane="topRight" state="frozen"/>
      <selection pane="topRight" activeCell="N31" sqref="N31"/>
    </sheetView>
  </sheetViews>
  <sheetFormatPr baseColWidth="10" defaultRowHeight="15"/>
  <cols>
    <col min="2" max="2" width="41.7109375" customWidth="1"/>
    <col min="3" max="3" width="13.140625" customWidth="1"/>
    <col min="4" max="4" width="14.42578125" customWidth="1"/>
    <col min="5" max="5" width="11.42578125" style="31"/>
    <col min="7" max="7" width="12.5703125" customWidth="1"/>
    <col min="8" max="8" width="13.140625" customWidth="1"/>
    <col min="9" max="9" width="13" customWidth="1"/>
    <col min="10" max="10" width="11.85546875" customWidth="1"/>
    <col min="11" max="11" width="14" customWidth="1"/>
    <col min="12" max="12" width="15" customWidth="1"/>
    <col min="13" max="13" width="15" style="27" customWidth="1"/>
    <col min="14" max="14" width="67" customWidth="1"/>
  </cols>
  <sheetData>
    <row r="1" spans="1:14" ht="36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4" t="s">
        <v>6</v>
      </c>
      <c r="H1" s="5" t="s">
        <v>7</v>
      </c>
      <c r="I1" s="6" t="s">
        <v>8</v>
      </c>
      <c r="J1" s="5" t="s">
        <v>9</v>
      </c>
      <c r="K1" s="1" t="s">
        <v>10</v>
      </c>
      <c r="L1" s="1" t="s">
        <v>11</v>
      </c>
      <c r="M1" s="1" t="s">
        <v>20</v>
      </c>
      <c r="N1" s="1" t="s">
        <v>19</v>
      </c>
    </row>
    <row r="2" spans="1:14" ht="90">
      <c r="A2" s="7" t="s">
        <v>25</v>
      </c>
      <c r="B2" s="14" t="s">
        <v>45</v>
      </c>
      <c r="C2" s="17" t="s">
        <v>46</v>
      </c>
      <c r="D2" s="18" t="s">
        <v>47</v>
      </c>
      <c r="E2" s="19">
        <v>44578</v>
      </c>
      <c r="F2" s="29" t="s">
        <v>48</v>
      </c>
      <c r="G2" s="8">
        <v>44743</v>
      </c>
      <c r="H2" s="30">
        <v>110473696</v>
      </c>
      <c r="I2" s="10"/>
      <c r="J2" s="30">
        <f>12106977</f>
        <v>12106977</v>
      </c>
      <c r="K2" s="12">
        <f>H2-J2</f>
        <v>98366719</v>
      </c>
      <c r="L2" s="11">
        <f>J2/H2</f>
        <v>0.10959149044854985</v>
      </c>
      <c r="M2" s="11">
        <f>J2*L2/H2</f>
        <v>1.2010294778734592E-2</v>
      </c>
      <c r="N2" s="28" t="s">
        <v>137</v>
      </c>
    </row>
    <row r="3" spans="1:14" ht="67.5">
      <c r="A3" s="7" t="s">
        <v>26</v>
      </c>
      <c r="B3" s="14" t="s">
        <v>50</v>
      </c>
      <c r="C3" s="17">
        <v>1037638937</v>
      </c>
      <c r="D3" s="18" t="s">
        <v>49</v>
      </c>
      <c r="E3" s="19">
        <v>44578</v>
      </c>
      <c r="F3" s="29" t="s">
        <v>13</v>
      </c>
      <c r="G3" s="8">
        <v>44926</v>
      </c>
      <c r="H3" s="30">
        <v>46000000</v>
      </c>
      <c r="I3" s="13"/>
      <c r="J3" s="30">
        <f>2010000+4000000</f>
        <v>6010000</v>
      </c>
      <c r="K3" s="12">
        <f>H3-J3</f>
        <v>39990000</v>
      </c>
      <c r="L3" s="11">
        <f>J3/H3</f>
        <v>0.13065217391304348</v>
      </c>
      <c r="M3" s="11">
        <f>J3*L3/H3</f>
        <v>1.7069990548204159E-2</v>
      </c>
      <c r="N3" s="28" t="s">
        <v>138</v>
      </c>
    </row>
    <row r="4" spans="1:14" ht="56.25">
      <c r="A4" s="7" t="s">
        <v>27</v>
      </c>
      <c r="B4" s="14" t="s">
        <v>51</v>
      </c>
      <c r="C4" s="17">
        <v>1040735895</v>
      </c>
      <c r="D4" s="18" t="s">
        <v>21</v>
      </c>
      <c r="E4" s="19">
        <v>44578</v>
      </c>
      <c r="F4" s="29" t="s">
        <v>52</v>
      </c>
      <c r="G4" s="8">
        <v>44926</v>
      </c>
      <c r="H4" s="30">
        <v>51912150</v>
      </c>
      <c r="I4" s="15"/>
      <c r="J4" s="30">
        <f>2257050+4514100+4514100</f>
        <v>11285250</v>
      </c>
      <c r="K4" s="12">
        <f>H4-J4</f>
        <v>40626900</v>
      </c>
      <c r="L4" s="11">
        <f>J4/H4</f>
        <v>0.21739130434782608</v>
      </c>
      <c r="M4" s="11">
        <f>J4*L4/H4</f>
        <v>4.725897920604915E-2</v>
      </c>
      <c r="N4" s="28" t="s">
        <v>139</v>
      </c>
    </row>
    <row r="5" spans="1:14" ht="67.5">
      <c r="A5" s="7" t="s">
        <v>28</v>
      </c>
      <c r="B5" s="16" t="s">
        <v>53</v>
      </c>
      <c r="C5" s="17">
        <v>43202093</v>
      </c>
      <c r="D5" s="18" t="s">
        <v>54</v>
      </c>
      <c r="E5" s="19">
        <v>44578</v>
      </c>
      <c r="F5" s="29" t="s">
        <v>57</v>
      </c>
      <c r="G5" s="8">
        <v>44926</v>
      </c>
      <c r="H5" s="30">
        <v>41458000</v>
      </c>
      <c r="I5" s="22"/>
      <c r="J5" s="30">
        <f>1803000+3605000+3605000</f>
        <v>9013000</v>
      </c>
      <c r="K5" s="12">
        <f>H5-J5</f>
        <v>32445000</v>
      </c>
      <c r="L5" s="11">
        <f t="shared" ref="L5:L8" si="0">J5/H5</f>
        <v>0.21740074292054609</v>
      </c>
      <c r="M5" s="11">
        <f t="shared" ref="M5:M8" si="1">J5*L5/H5</f>
        <v>4.7263083022405374E-2</v>
      </c>
      <c r="N5" s="28" t="s">
        <v>140</v>
      </c>
    </row>
    <row r="6" spans="1:14" ht="45">
      <c r="A6" s="7" t="s">
        <v>29</v>
      </c>
      <c r="B6" s="16" t="s">
        <v>55</v>
      </c>
      <c r="C6" s="17">
        <v>42789162</v>
      </c>
      <c r="D6" s="18" t="s">
        <v>24</v>
      </c>
      <c r="E6" s="19">
        <v>44698</v>
      </c>
      <c r="F6" s="29" t="s">
        <v>58</v>
      </c>
      <c r="G6" s="8">
        <v>44918</v>
      </c>
      <c r="H6" s="30">
        <v>25454731</v>
      </c>
      <c r="I6" s="22"/>
      <c r="J6" s="30">
        <f>1133000+2266000+2266000</f>
        <v>5665000</v>
      </c>
      <c r="K6" s="12">
        <f>H6-J6</f>
        <v>19789731</v>
      </c>
      <c r="L6" s="11">
        <f t="shared" si="0"/>
        <v>0.22255194918382756</v>
      </c>
      <c r="M6" s="11">
        <f t="shared" si="1"/>
        <v>4.9529370085520968E-2</v>
      </c>
      <c r="N6" s="28" t="s">
        <v>141</v>
      </c>
    </row>
    <row r="7" spans="1:14" ht="45">
      <c r="A7" s="7" t="s">
        <v>30</v>
      </c>
      <c r="B7" s="16" t="s">
        <v>56</v>
      </c>
      <c r="C7" s="17">
        <v>94477864</v>
      </c>
      <c r="D7" s="18" t="s">
        <v>18</v>
      </c>
      <c r="E7" s="19">
        <v>44578</v>
      </c>
      <c r="F7" s="29" t="s">
        <v>22</v>
      </c>
      <c r="G7" s="8">
        <v>44728</v>
      </c>
      <c r="H7" s="30">
        <v>22175000</v>
      </c>
      <c r="I7" s="22"/>
      <c r="J7" s="30">
        <f>2217500+4435000+4435000</f>
        <v>11087500</v>
      </c>
      <c r="K7" s="12">
        <f>H7-J7</f>
        <v>11087500</v>
      </c>
      <c r="L7" s="11">
        <f t="shared" si="0"/>
        <v>0.5</v>
      </c>
      <c r="M7" s="11">
        <f t="shared" si="1"/>
        <v>0.25</v>
      </c>
      <c r="N7" s="28" t="s">
        <v>142</v>
      </c>
    </row>
    <row r="8" spans="1:14" ht="78.75">
      <c r="A8" s="7" t="s">
        <v>31</v>
      </c>
      <c r="B8" s="16" t="s">
        <v>59</v>
      </c>
      <c r="C8" s="17">
        <v>43988171</v>
      </c>
      <c r="D8" s="18" t="s">
        <v>60</v>
      </c>
      <c r="E8" s="19">
        <v>44698</v>
      </c>
      <c r="F8" s="9" t="s">
        <v>61</v>
      </c>
      <c r="G8" s="20">
        <v>44926</v>
      </c>
      <c r="H8" s="21">
        <v>43578000</v>
      </c>
      <c r="I8" s="22"/>
      <c r="J8" s="23">
        <f>1778000+3800000+3800000</f>
        <v>9378000</v>
      </c>
      <c r="K8" s="12">
        <f>H8-J8</f>
        <v>34200000</v>
      </c>
      <c r="L8" s="11">
        <f t="shared" si="0"/>
        <v>0.21520033044196613</v>
      </c>
      <c r="M8" s="11">
        <f t="shared" si="1"/>
        <v>4.6311182222331417E-2</v>
      </c>
      <c r="N8" s="28" t="s">
        <v>143</v>
      </c>
    </row>
    <row r="9" spans="1:14" ht="48">
      <c r="A9" s="7" t="s">
        <v>32</v>
      </c>
      <c r="B9" s="14" t="s">
        <v>62</v>
      </c>
      <c r="C9" s="17" t="s">
        <v>63</v>
      </c>
      <c r="D9" s="18" t="s">
        <v>64</v>
      </c>
      <c r="E9" s="19">
        <v>44621</v>
      </c>
      <c r="F9" s="9" t="s">
        <v>65</v>
      </c>
      <c r="G9" s="20">
        <v>45077</v>
      </c>
      <c r="H9" s="21">
        <v>25995960189</v>
      </c>
      <c r="I9" s="25"/>
      <c r="J9" s="36">
        <v>0</v>
      </c>
      <c r="K9" s="12">
        <v>25995960189</v>
      </c>
      <c r="L9" s="24">
        <v>0</v>
      </c>
      <c r="M9" s="11">
        <v>0</v>
      </c>
      <c r="N9" s="28" t="s">
        <v>144</v>
      </c>
    </row>
    <row r="10" spans="1:14" ht="84">
      <c r="A10" s="7" t="s">
        <v>33</v>
      </c>
      <c r="B10" s="14" t="s">
        <v>66</v>
      </c>
      <c r="C10" s="17" t="s">
        <v>67</v>
      </c>
      <c r="D10" s="18" t="s">
        <v>68</v>
      </c>
      <c r="E10" s="19">
        <v>44621</v>
      </c>
      <c r="F10" s="9" t="s">
        <v>65</v>
      </c>
      <c r="G10" s="20">
        <v>45092</v>
      </c>
      <c r="H10" s="21">
        <v>1993293884</v>
      </c>
      <c r="I10" s="25"/>
      <c r="J10" s="36">
        <v>0</v>
      </c>
      <c r="K10" s="21">
        <v>1993293884</v>
      </c>
      <c r="L10" s="24">
        <v>0</v>
      </c>
      <c r="M10" s="11">
        <v>0</v>
      </c>
      <c r="N10" s="28" t="s">
        <v>145</v>
      </c>
    </row>
    <row r="11" spans="1:14" ht="90">
      <c r="A11" s="7" t="s">
        <v>34</v>
      </c>
      <c r="B11" s="16" t="s">
        <v>69</v>
      </c>
      <c r="C11" s="17" t="s">
        <v>70</v>
      </c>
      <c r="D11" s="18" t="s">
        <v>71</v>
      </c>
      <c r="E11" s="19">
        <v>44586</v>
      </c>
      <c r="F11" s="9" t="s">
        <v>72</v>
      </c>
      <c r="G11" s="20">
        <v>44919</v>
      </c>
      <c r="H11" s="21">
        <v>87637550</v>
      </c>
      <c r="I11" s="25"/>
      <c r="J11" s="23">
        <f>7967050+7967050</f>
        <v>15934100</v>
      </c>
      <c r="K11" s="21">
        <f>H11-J11</f>
        <v>71703450</v>
      </c>
      <c r="L11" s="11">
        <f>J11/H11</f>
        <v>0.18181818181818182</v>
      </c>
      <c r="M11" s="11">
        <f>J11*L11/H11</f>
        <v>3.3057851239669422E-2</v>
      </c>
      <c r="N11" s="28" t="s">
        <v>146</v>
      </c>
    </row>
    <row r="12" spans="1:14" ht="67.5">
      <c r="A12" s="7" t="s">
        <v>35</v>
      </c>
      <c r="B12" s="16" t="s">
        <v>73</v>
      </c>
      <c r="C12" s="17">
        <v>71577370</v>
      </c>
      <c r="D12" s="18" t="s">
        <v>74</v>
      </c>
      <c r="E12" s="19">
        <v>44593</v>
      </c>
      <c r="F12" s="9" t="s">
        <v>75</v>
      </c>
      <c r="G12" s="20" t="s">
        <v>76</v>
      </c>
      <c r="H12" s="21">
        <v>441605629</v>
      </c>
      <c r="I12" s="25"/>
      <c r="J12" s="36">
        <v>0</v>
      </c>
      <c r="K12" s="21">
        <v>441605629</v>
      </c>
      <c r="L12" s="11">
        <f>J12/H12</f>
        <v>0</v>
      </c>
      <c r="M12" s="11">
        <f>J12*L12/H12</f>
        <v>0</v>
      </c>
      <c r="N12" s="28" t="s">
        <v>147</v>
      </c>
    </row>
    <row r="13" spans="1:14" ht="78.75">
      <c r="A13" s="7" t="s">
        <v>36</v>
      </c>
      <c r="B13" s="16" t="s">
        <v>77</v>
      </c>
      <c r="C13" s="17" t="s">
        <v>78</v>
      </c>
      <c r="D13" s="18" t="s">
        <v>79</v>
      </c>
      <c r="E13" s="19">
        <v>44587</v>
      </c>
      <c r="F13" s="9" t="s">
        <v>22</v>
      </c>
      <c r="G13" s="20">
        <v>44645</v>
      </c>
      <c r="H13" s="21">
        <v>8330000</v>
      </c>
      <c r="I13" s="25"/>
      <c r="J13" s="36">
        <v>0</v>
      </c>
      <c r="K13" s="21">
        <v>8330000</v>
      </c>
      <c r="L13" s="11">
        <f>J13/H13</f>
        <v>0</v>
      </c>
      <c r="M13" s="11">
        <f>J13*L13/H13</f>
        <v>0</v>
      </c>
      <c r="N13" s="28" t="s">
        <v>148</v>
      </c>
    </row>
    <row r="14" spans="1:14" ht="56.25">
      <c r="A14" s="7" t="s">
        <v>37</v>
      </c>
      <c r="B14" s="16" t="s">
        <v>80</v>
      </c>
      <c r="C14" s="17">
        <v>1036654551</v>
      </c>
      <c r="D14" s="18" t="s">
        <v>81</v>
      </c>
      <c r="E14" s="19">
        <v>44589</v>
      </c>
      <c r="F14" s="9" t="s">
        <v>82</v>
      </c>
      <c r="G14" s="20">
        <v>44925</v>
      </c>
      <c r="H14" s="21">
        <v>44182900</v>
      </c>
      <c r="I14" s="25"/>
      <c r="J14" s="21">
        <f>789000+3944900+3944900</f>
        <v>8678800</v>
      </c>
      <c r="K14" s="21">
        <f>H14-J14</f>
        <v>35504100</v>
      </c>
      <c r="L14" s="11">
        <f>J14/H14</f>
        <v>0.1964289351762786</v>
      </c>
      <c r="M14" s="11">
        <f>J14*L14/H14</f>
        <v>3.8584326574486662E-2</v>
      </c>
      <c r="N14" s="28" t="s">
        <v>149</v>
      </c>
    </row>
    <row r="15" spans="1:14" ht="123.75">
      <c r="A15" s="26" t="s">
        <v>38</v>
      </c>
      <c r="B15" s="16" t="s">
        <v>83</v>
      </c>
      <c r="C15" s="17">
        <v>71476620</v>
      </c>
      <c r="D15" s="18" t="s">
        <v>84</v>
      </c>
      <c r="E15" s="19">
        <v>44593</v>
      </c>
      <c r="F15" s="9" t="s">
        <v>22</v>
      </c>
      <c r="G15" s="20">
        <v>44545</v>
      </c>
      <c r="H15" s="21">
        <v>57750000</v>
      </c>
      <c r="I15" s="25"/>
      <c r="J15" s="21">
        <f>5500000+5500000</f>
        <v>11000000</v>
      </c>
      <c r="K15" s="21">
        <f>H15-J15</f>
        <v>46750000</v>
      </c>
      <c r="L15" s="11">
        <f>J15/H15</f>
        <v>0.19047619047619047</v>
      </c>
      <c r="M15" s="11">
        <f>J15*L15/H15</f>
        <v>3.6281179138321996E-2</v>
      </c>
      <c r="N15" s="28" t="s">
        <v>150</v>
      </c>
    </row>
    <row r="16" spans="1:14" ht="56.25">
      <c r="A16" s="7" t="s">
        <v>39</v>
      </c>
      <c r="B16" s="16" t="s">
        <v>85</v>
      </c>
      <c r="C16" s="17" t="s">
        <v>86</v>
      </c>
      <c r="D16" s="18" t="s">
        <v>87</v>
      </c>
      <c r="E16" s="19">
        <v>44593</v>
      </c>
      <c r="F16" s="9" t="s">
        <v>88</v>
      </c>
      <c r="G16" s="20">
        <v>44834</v>
      </c>
      <c r="H16" s="21">
        <v>400435000</v>
      </c>
      <c r="I16" s="25"/>
      <c r="J16" s="36">
        <v>0</v>
      </c>
      <c r="K16" s="21">
        <v>400435000</v>
      </c>
      <c r="L16" s="11">
        <f>J16/H16</f>
        <v>0</v>
      </c>
      <c r="M16" s="11">
        <f>J16*L16/H16</f>
        <v>0</v>
      </c>
      <c r="N16" s="28" t="s">
        <v>151</v>
      </c>
    </row>
    <row r="17" spans="1:14" ht="78.75">
      <c r="A17" s="7" t="s">
        <v>40</v>
      </c>
      <c r="B17" s="16" t="s">
        <v>89</v>
      </c>
      <c r="C17" s="17">
        <v>1036599812</v>
      </c>
      <c r="D17" s="18" t="s">
        <v>23</v>
      </c>
      <c r="E17" s="19">
        <v>44589</v>
      </c>
      <c r="F17" s="9" t="s">
        <v>12</v>
      </c>
      <c r="G17" s="20">
        <v>44922</v>
      </c>
      <c r="H17" s="21">
        <v>26059000</v>
      </c>
      <c r="I17" s="25"/>
      <c r="J17" s="21">
        <f>2684800</f>
        <v>2684800</v>
      </c>
      <c r="K17" s="21">
        <f>H17-J17</f>
        <v>23374200</v>
      </c>
      <c r="L17" s="11">
        <f t="shared" ref="L17:L27" si="2">J17/H17</f>
        <v>0.10302774473310565</v>
      </c>
      <c r="M17" s="11">
        <f t="shared" ref="M17:M27" si="3">J17*L17/H17</f>
        <v>1.0614716184789978E-2</v>
      </c>
      <c r="N17" s="28" t="s">
        <v>152</v>
      </c>
    </row>
    <row r="18" spans="1:14" ht="67.5">
      <c r="A18" s="7" t="s">
        <v>41</v>
      </c>
      <c r="B18" s="16" t="s">
        <v>90</v>
      </c>
      <c r="C18" s="17" t="s">
        <v>91</v>
      </c>
      <c r="D18" s="18" t="s">
        <v>92</v>
      </c>
      <c r="E18" s="19">
        <v>44228</v>
      </c>
      <c r="F18" s="9" t="s">
        <v>22</v>
      </c>
      <c r="G18" s="20">
        <v>44926</v>
      </c>
      <c r="H18" s="21">
        <v>46200000</v>
      </c>
      <c r="I18" s="25"/>
      <c r="J18" s="21">
        <f>4200000+4200000</f>
        <v>8400000</v>
      </c>
      <c r="K18" s="21">
        <f>H18-J18</f>
        <v>37800000</v>
      </c>
      <c r="L18" s="11">
        <f t="shared" si="2"/>
        <v>0.18181818181818182</v>
      </c>
      <c r="M18" s="11">
        <f t="shared" si="3"/>
        <v>3.3057851239669422E-2</v>
      </c>
      <c r="N18" s="28" t="s">
        <v>153</v>
      </c>
    </row>
    <row r="19" spans="1:14" ht="33.75">
      <c r="A19" s="26" t="s">
        <v>42</v>
      </c>
      <c r="B19" s="16" t="s">
        <v>93</v>
      </c>
      <c r="C19" s="17" t="s">
        <v>94</v>
      </c>
      <c r="D19" s="18" t="s">
        <v>95</v>
      </c>
      <c r="E19" s="19">
        <v>44593</v>
      </c>
      <c r="F19" s="9" t="s">
        <v>22</v>
      </c>
      <c r="G19" s="20">
        <v>44666</v>
      </c>
      <c r="H19" s="21">
        <v>100015240</v>
      </c>
      <c r="I19" s="25"/>
      <c r="J19" s="21">
        <f>100015240</f>
        <v>100015240</v>
      </c>
      <c r="K19" s="21">
        <f>H19-J19</f>
        <v>0</v>
      </c>
      <c r="L19" s="11">
        <f t="shared" si="2"/>
        <v>1</v>
      </c>
      <c r="M19" s="11">
        <f t="shared" si="3"/>
        <v>1</v>
      </c>
      <c r="N19" s="28" t="s">
        <v>154</v>
      </c>
    </row>
    <row r="20" spans="1:14" ht="45">
      <c r="A20" s="26" t="s">
        <v>43</v>
      </c>
      <c r="B20" s="16" t="s">
        <v>96</v>
      </c>
      <c r="C20" s="17" t="s">
        <v>97</v>
      </c>
      <c r="D20" s="18" t="s">
        <v>98</v>
      </c>
      <c r="E20" s="19">
        <v>44596</v>
      </c>
      <c r="F20" s="9" t="s">
        <v>72</v>
      </c>
      <c r="G20" s="20">
        <v>44625</v>
      </c>
      <c r="H20" s="21">
        <v>20106240</v>
      </c>
      <c r="I20" s="25"/>
      <c r="J20" s="21">
        <f>20106240</f>
        <v>20106240</v>
      </c>
      <c r="K20" s="21">
        <f>H20-J20</f>
        <v>0</v>
      </c>
      <c r="L20" s="11">
        <f t="shared" si="2"/>
        <v>1</v>
      </c>
      <c r="M20" s="11">
        <f t="shared" si="3"/>
        <v>1</v>
      </c>
      <c r="N20" s="28" t="s">
        <v>155</v>
      </c>
    </row>
    <row r="21" spans="1:14" ht="67.5">
      <c r="A21" s="26" t="s">
        <v>44</v>
      </c>
      <c r="B21" s="16" t="s">
        <v>99</v>
      </c>
      <c r="C21" s="17" t="s">
        <v>15</v>
      </c>
      <c r="D21" s="18" t="s">
        <v>16</v>
      </c>
      <c r="E21" s="19">
        <v>44593</v>
      </c>
      <c r="F21" s="9" t="s">
        <v>22</v>
      </c>
      <c r="G21" s="20">
        <v>44926</v>
      </c>
      <c r="H21" s="21">
        <v>29000000</v>
      </c>
      <c r="I21" s="25"/>
      <c r="J21" s="21">
        <f>2636400+2636400</f>
        <v>5272800</v>
      </c>
      <c r="K21" s="21">
        <f>H21-J21</f>
        <v>23727200</v>
      </c>
      <c r="L21" s="11">
        <f t="shared" si="2"/>
        <v>0.18182068965517242</v>
      </c>
      <c r="M21" s="11">
        <f t="shared" si="3"/>
        <v>3.3058763186682522E-2</v>
      </c>
      <c r="N21" s="28" t="s">
        <v>156</v>
      </c>
    </row>
    <row r="22" spans="1:14" ht="56.25">
      <c r="A22" s="26" t="s">
        <v>108</v>
      </c>
      <c r="B22" s="16" t="s">
        <v>100</v>
      </c>
      <c r="C22" s="17" t="s">
        <v>14</v>
      </c>
      <c r="D22" s="18" t="s">
        <v>101</v>
      </c>
      <c r="E22" s="19">
        <v>44593</v>
      </c>
      <c r="F22" s="9" t="s">
        <v>22</v>
      </c>
      <c r="G22" s="20">
        <v>44926</v>
      </c>
      <c r="H22" s="21">
        <v>189345660</v>
      </c>
      <c r="I22" s="25"/>
      <c r="J22" s="21">
        <v>17213340</v>
      </c>
      <c r="K22" s="21">
        <f>H22-J22</f>
        <v>172132320</v>
      </c>
      <c r="L22" s="11">
        <f t="shared" si="2"/>
        <v>9.0909609441272646E-2</v>
      </c>
      <c r="M22" s="11">
        <f t="shared" si="3"/>
        <v>8.2645570887647287E-3</v>
      </c>
      <c r="N22" s="28" t="s">
        <v>157</v>
      </c>
    </row>
    <row r="23" spans="1:14" ht="45">
      <c r="A23" s="26" t="s">
        <v>109</v>
      </c>
      <c r="B23" s="16" t="s">
        <v>102</v>
      </c>
      <c r="C23" s="17">
        <v>1040752314</v>
      </c>
      <c r="D23" s="18" t="s">
        <v>103</v>
      </c>
      <c r="E23" s="19">
        <v>44593</v>
      </c>
      <c r="F23" s="9" t="s">
        <v>72</v>
      </c>
      <c r="G23" s="20" t="s">
        <v>104</v>
      </c>
      <c r="H23" s="21">
        <v>4400000</v>
      </c>
      <c r="I23" s="25"/>
      <c r="J23" s="21">
        <v>2200000</v>
      </c>
      <c r="K23" s="21">
        <f>H23-J23</f>
        <v>2200000</v>
      </c>
      <c r="L23" s="11">
        <f t="shared" si="2"/>
        <v>0.5</v>
      </c>
      <c r="M23" s="11">
        <f t="shared" si="3"/>
        <v>0.25</v>
      </c>
      <c r="N23" s="28" t="s">
        <v>158</v>
      </c>
    </row>
    <row r="24" spans="1:14" ht="78.75">
      <c r="A24" s="26" t="s">
        <v>110</v>
      </c>
      <c r="B24" s="16" t="s">
        <v>105</v>
      </c>
      <c r="C24" s="17" t="s">
        <v>106</v>
      </c>
      <c r="D24" s="18" t="s">
        <v>107</v>
      </c>
      <c r="E24" s="19">
        <v>44593</v>
      </c>
      <c r="F24" s="9" t="s">
        <v>12</v>
      </c>
      <c r="G24" s="20">
        <v>44920</v>
      </c>
      <c r="H24" s="21">
        <v>19608850</v>
      </c>
      <c r="I24" s="25"/>
      <c r="J24" s="36">
        <v>0</v>
      </c>
      <c r="K24" s="21">
        <v>19608850</v>
      </c>
      <c r="L24" s="11">
        <f t="shared" si="2"/>
        <v>0</v>
      </c>
      <c r="M24" s="11">
        <f t="shared" si="3"/>
        <v>0</v>
      </c>
      <c r="N24" s="28" t="s">
        <v>159</v>
      </c>
    </row>
    <row r="25" spans="1:14" ht="101.25">
      <c r="A25" s="26" t="s">
        <v>111</v>
      </c>
      <c r="B25" s="16" t="s">
        <v>118</v>
      </c>
      <c r="C25" s="17" t="s">
        <v>119</v>
      </c>
      <c r="D25" s="18" t="s">
        <v>120</v>
      </c>
      <c r="E25" s="19">
        <v>44593</v>
      </c>
      <c r="F25" s="9" t="s">
        <v>12</v>
      </c>
      <c r="G25" s="20">
        <v>44926</v>
      </c>
      <c r="H25" s="21">
        <v>140000000</v>
      </c>
      <c r="I25" s="25"/>
      <c r="J25" s="36">
        <v>0</v>
      </c>
      <c r="K25" s="21">
        <v>140000000</v>
      </c>
      <c r="L25" s="11">
        <f t="shared" si="2"/>
        <v>0</v>
      </c>
      <c r="M25" s="11">
        <f t="shared" si="3"/>
        <v>0</v>
      </c>
      <c r="N25" s="28" t="s">
        <v>160</v>
      </c>
    </row>
    <row r="26" spans="1:14" ht="56.25">
      <c r="A26" s="26" t="s">
        <v>112</v>
      </c>
      <c r="B26" s="16" t="s">
        <v>121</v>
      </c>
      <c r="C26" s="17" t="s">
        <v>122</v>
      </c>
      <c r="D26" s="34" t="s">
        <v>123</v>
      </c>
      <c r="E26" s="19">
        <v>44609</v>
      </c>
      <c r="F26" s="9" t="s">
        <v>124</v>
      </c>
      <c r="G26" s="20">
        <v>44722</v>
      </c>
      <c r="H26" s="21">
        <v>1388038091</v>
      </c>
      <c r="I26" s="25"/>
      <c r="J26" s="36">
        <v>0</v>
      </c>
      <c r="K26" s="21">
        <v>1388038091</v>
      </c>
      <c r="L26" s="11">
        <f t="shared" si="2"/>
        <v>0</v>
      </c>
      <c r="M26" s="11">
        <f t="shared" si="3"/>
        <v>0</v>
      </c>
      <c r="N26" s="28" t="s">
        <v>161</v>
      </c>
    </row>
    <row r="27" spans="1:14" ht="67.5">
      <c r="A27" s="26" t="s">
        <v>113</v>
      </c>
      <c r="B27" s="16" t="s">
        <v>125</v>
      </c>
      <c r="C27" s="17" t="s">
        <v>126</v>
      </c>
      <c r="D27" s="34" t="s">
        <v>127</v>
      </c>
      <c r="E27" s="19">
        <v>44251</v>
      </c>
      <c r="F27" s="9" t="s">
        <v>17</v>
      </c>
      <c r="G27" s="20">
        <v>44857</v>
      </c>
      <c r="H27" s="21">
        <v>705908000</v>
      </c>
      <c r="I27" s="25"/>
      <c r="J27" s="36">
        <v>0</v>
      </c>
      <c r="K27" s="21">
        <v>705908000</v>
      </c>
      <c r="L27" s="11">
        <f t="shared" si="2"/>
        <v>0</v>
      </c>
      <c r="M27" s="11">
        <f t="shared" si="3"/>
        <v>0</v>
      </c>
      <c r="N27" s="28" t="s">
        <v>162</v>
      </c>
    </row>
    <row r="28" spans="1:14" ht="48">
      <c r="A28" s="26" t="s">
        <v>114</v>
      </c>
      <c r="B28" s="16" t="s">
        <v>163</v>
      </c>
      <c r="C28" s="17" t="s">
        <v>164</v>
      </c>
      <c r="D28" s="34" t="s">
        <v>165</v>
      </c>
      <c r="E28" s="19">
        <v>44251</v>
      </c>
      <c r="F28" s="9" t="s">
        <v>17</v>
      </c>
      <c r="G28" s="20">
        <v>44842</v>
      </c>
      <c r="H28" s="21">
        <v>7219454637</v>
      </c>
      <c r="I28" s="25"/>
      <c r="J28" s="36">
        <v>0</v>
      </c>
      <c r="K28" s="21">
        <v>7219454637</v>
      </c>
      <c r="L28" s="11">
        <v>0</v>
      </c>
      <c r="M28" s="11">
        <v>0</v>
      </c>
      <c r="N28" s="28" t="s">
        <v>166</v>
      </c>
    </row>
    <row r="29" spans="1:14" ht="48">
      <c r="A29" s="26" t="s">
        <v>115</v>
      </c>
      <c r="B29" s="16" t="s">
        <v>128</v>
      </c>
      <c r="C29" s="17" t="s">
        <v>129</v>
      </c>
      <c r="D29" s="34" t="s">
        <v>130</v>
      </c>
      <c r="E29" s="19">
        <v>44655</v>
      </c>
      <c r="F29" s="9" t="s">
        <v>65</v>
      </c>
      <c r="G29" s="20">
        <v>44745</v>
      </c>
      <c r="H29" s="21">
        <v>2327772079</v>
      </c>
      <c r="I29" s="25"/>
      <c r="J29" s="36">
        <v>0</v>
      </c>
      <c r="K29" s="21">
        <v>2327772079</v>
      </c>
      <c r="L29" s="11">
        <v>0</v>
      </c>
      <c r="M29" s="11">
        <v>0</v>
      </c>
      <c r="N29" s="28" t="s">
        <v>167</v>
      </c>
    </row>
    <row r="30" spans="1:14" ht="72">
      <c r="A30" s="26" t="s">
        <v>116</v>
      </c>
      <c r="B30" s="16" t="s">
        <v>131</v>
      </c>
      <c r="C30" s="17" t="s">
        <v>132</v>
      </c>
      <c r="D30" s="34" t="s">
        <v>133</v>
      </c>
      <c r="E30" s="19">
        <v>44655</v>
      </c>
      <c r="F30" s="9" t="s">
        <v>65</v>
      </c>
      <c r="G30" s="20">
        <v>44760</v>
      </c>
      <c r="H30" s="21">
        <v>297928837</v>
      </c>
      <c r="I30" s="25"/>
      <c r="J30" s="36">
        <v>0</v>
      </c>
      <c r="K30" s="21">
        <v>297928837</v>
      </c>
      <c r="L30" s="11">
        <v>0</v>
      </c>
      <c r="M30" s="11">
        <v>0</v>
      </c>
      <c r="N30" s="28" t="s">
        <v>168</v>
      </c>
    </row>
    <row r="31" spans="1:14" ht="60">
      <c r="A31" s="26" t="s">
        <v>117</v>
      </c>
      <c r="B31" s="32" t="s">
        <v>134</v>
      </c>
      <c r="C31" s="33">
        <v>79519082</v>
      </c>
      <c r="D31" s="34" t="s">
        <v>135</v>
      </c>
      <c r="E31" s="35">
        <v>44644</v>
      </c>
      <c r="F31" s="35" t="s">
        <v>136</v>
      </c>
      <c r="G31" s="20">
        <v>44765</v>
      </c>
      <c r="H31" s="21">
        <v>408401217</v>
      </c>
      <c r="I31" s="25"/>
      <c r="J31" s="36">
        <v>0</v>
      </c>
      <c r="K31" s="21">
        <v>408401217</v>
      </c>
      <c r="L31" s="11">
        <v>0</v>
      </c>
      <c r="M31" s="11">
        <v>0</v>
      </c>
      <c r="N31" s="28" t="s">
        <v>169</v>
      </c>
    </row>
  </sheetData>
  <phoneticPr fontId="12" type="noConversion"/>
  <hyperlinks>
    <hyperlink ref="N2" r:id="rId1" xr:uid="{18BA65C6-D0F4-48A5-BBB3-48D13BEBC276}"/>
    <hyperlink ref="N3" r:id="rId2" xr:uid="{FAF109B7-437C-4A30-9D16-F524D6012454}"/>
    <hyperlink ref="N4" r:id="rId3" xr:uid="{0AC9D52B-6C29-4680-8A9A-6D9A29B761DA}"/>
    <hyperlink ref="N5" r:id="rId4" xr:uid="{ADFE084A-4A21-4BDF-BCF2-AFED14467C7F}"/>
    <hyperlink ref="N6" r:id="rId5" xr:uid="{F6BBE67A-813B-4AD8-A6B8-8B39B4376E96}"/>
    <hyperlink ref="N7" r:id="rId6" xr:uid="{753D8D39-85A2-4BC9-B4B0-F356F82894EF}"/>
    <hyperlink ref="N8" r:id="rId7" xr:uid="{7B70B725-FAB4-4F68-9998-E3A6C7F28444}"/>
    <hyperlink ref="N9" r:id="rId8" xr:uid="{0F9A1CF0-073C-4201-A101-C2FFD69DB257}"/>
    <hyperlink ref="N10" r:id="rId9" xr:uid="{15481575-14DB-4670-ADDF-D949FEF67E55}"/>
    <hyperlink ref="N11" r:id="rId10" xr:uid="{24A5BCBD-EC74-4010-83C8-1FF657C440F4}"/>
    <hyperlink ref="N12" r:id="rId11" xr:uid="{DFE67C95-2190-491F-82FE-4D0234144733}"/>
    <hyperlink ref="N13" r:id="rId12" xr:uid="{EB79E1E6-ED68-4494-8C27-CF9B06DC5218}"/>
    <hyperlink ref="N14" r:id="rId13" xr:uid="{07E3B4BD-5489-41FC-9A2A-57A82FBABF80}"/>
    <hyperlink ref="N15" r:id="rId14" xr:uid="{7821394C-58BD-41C9-B915-DF781EC74E4B}"/>
    <hyperlink ref="N16" r:id="rId15" xr:uid="{481CA984-02A6-4270-B90C-3A01C188B137}"/>
    <hyperlink ref="N17" r:id="rId16" xr:uid="{D2F44AA7-05C5-4EC8-A60F-F7FA6F2A8B52}"/>
    <hyperlink ref="N18" r:id="rId17" xr:uid="{422D6888-CBD6-46C3-997E-41DF9656C683}"/>
    <hyperlink ref="N19" r:id="rId18" xr:uid="{3025E15E-1EE0-4D57-9BD1-3E4D8A9973F9}"/>
    <hyperlink ref="N20" r:id="rId19" xr:uid="{3D8784AE-A5DB-4AD6-9EE7-FC1EE6C23E18}"/>
    <hyperlink ref="N21" r:id="rId20" xr:uid="{99D5B3F6-D07E-45B2-8C76-264A8111EAB7}"/>
    <hyperlink ref="N22" r:id="rId21" xr:uid="{5B2CDE84-4E90-414D-9280-1EF01F83008A}"/>
    <hyperlink ref="N23" r:id="rId22" xr:uid="{D72CD44D-1897-4FF2-A448-D1FA445CA3E8}"/>
    <hyperlink ref="N24" r:id="rId23" xr:uid="{22226995-96A8-4C4A-85DF-7ED997C1071C}"/>
    <hyperlink ref="N25" r:id="rId24" xr:uid="{5F068EE1-AFA8-45EB-A6F8-69EADCFE2372}"/>
    <hyperlink ref="N26" r:id="rId25" xr:uid="{CA630139-8F13-432A-ACB4-F111DDE52861}"/>
    <hyperlink ref="N27" r:id="rId26" xr:uid="{B5ACA1A6-258F-4C29-9720-ED48C576BDFF}"/>
    <hyperlink ref="N28" r:id="rId27" xr:uid="{B0E6ADBD-AE60-4DBA-90B2-1039F5B5EE2C}"/>
    <hyperlink ref="N29" r:id="rId28" xr:uid="{08DE4F7A-9AD7-4A7A-8FB9-494D977C2D6B}"/>
    <hyperlink ref="N30" r:id="rId29" xr:uid="{6A307A35-B797-4E1C-8619-AFFD8A1238E6}"/>
    <hyperlink ref="N31" r:id="rId30" xr:uid="{ED7A06C2-B4B0-4322-8890-100B8E91B6CD}"/>
  </hyperlinks>
  <pageMargins left="0.7" right="0.7" top="0.75" bottom="0.75" header="0.3" footer="0.3"/>
  <pageSetup orientation="portrait" r:id="rId31"/>
  <legacyDrawing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PRIMER TRIMESTRE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Estefanía Sánchez Zapata</dc:creator>
  <cp:lastModifiedBy>Estefanía Sánchez Zapata</cp:lastModifiedBy>
  <dcterms:created xsi:type="dcterms:W3CDTF">2020-10-07T18:32:48Z</dcterms:created>
  <dcterms:modified xsi:type="dcterms:W3CDTF">2022-04-21T22:10:56Z</dcterms:modified>
</cp:coreProperties>
</file>