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uario\Desktop\ADELI\2020\VARIOS\"/>
    </mc:Choice>
  </mc:AlternateContent>
  <bookViews>
    <workbookView xWindow="0" yWindow="0" windowWidth="20490" windowHeight="7155"/>
  </bookViews>
  <sheets>
    <sheet name="Adeli 2020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9" l="1"/>
  <c r="K15" i="9" s="1"/>
  <c r="L15" i="9" l="1"/>
  <c r="L5" i="9" l="1"/>
  <c r="J14" i="9"/>
  <c r="L14" i="9" s="1"/>
  <c r="L13" i="9"/>
  <c r="K13" i="9"/>
  <c r="L12" i="9"/>
  <c r="K12" i="9"/>
  <c r="J11" i="9"/>
  <c r="K11" i="9" s="1"/>
  <c r="K10" i="9"/>
  <c r="J10" i="9"/>
  <c r="L10" i="9" s="1"/>
  <c r="J9" i="9"/>
  <c r="K9" i="9" s="1"/>
  <c r="J8" i="9"/>
  <c r="L8" i="9" s="1"/>
  <c r="J7" i="9"/>
  <c r="K7" i="9" s="1"/>
  <c r="K6" i="9"/>
  <c r="J6" i="9"/>
  <c r="L6" i="9" s="1"/>
  <c r="K5" i="9"/>
  <c r="J4" i="9"/>
  <c r="K4" i="9" s="1"/>
  <c r="K3" i="9"/>
  <c r="J3" i="9"/>
  <c r="L3" i="9" s="1"/>
  <c r="J2" i="9"/>
  <c r="K2" i="9" s="1"/>
  <c r="K8" i="9" l="1"/>
  <c r="K14" i="9"/>
  <c r="L2" i="9"/>
  <c r="L4" i="9"/>
  <c r="L7" i="9"/>
  <c r="L9" i="9"/>
  <c r="L11" i="9"/>
</calcChain>
</file>

<file path=xl/sharedStrings.xml><?xml version="1.0" encoding="utf-8"?>
<sst xmlns="http://schemas.openxmlformats.org/spreadsheetml/2006/main" count="96" uniqueCount="82">
  <si>
    <t>Objeto</t>
  </si>
  <si>
    <t>NIT</t>
  </si>
  <si>
    <t>Contratista</t>
  </si>
  <si>
    <t>Adición</t>
  </si>
  <si>
    <t>Supervisor</t>
  </si>
  <si>
    <t>MARIBEL ZAPATA PÉREZ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</si>
  <si>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</si>
  <si>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</si>
  <si>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</si>
  <si>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</si>
  <si>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</si>
  <si>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</si>
  <si>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</si>
  <si>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</si>
  <si>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</si>
  <si>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</si>
  <si>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</si>
  <si>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Fecha 
Inicio</t>
  </si>
  <si>
    <t xml:space="preserve">Fecha
 Term </t>
  </si>
  <si>
    <t>Valor
Inicial</t>
  </si>
  <si>
    <t>Vlr 
Por Pagar</t>
  </si>
  <si>
    <t>SUSANA MEZA DIAZ</t>
  </si>
  <si>
    <t>PRESTACIÓN DE SERVICIOS PARA APOYAR Y FORTALECER EL SISTEMA DE CONTROL INTERNO DE LA AGENCIA DE DESARROLLO LOCAL DE ITAGÜÍ - ADELI</t>
  </si>
  <si>
    <t>PRESTACIÓN DE SERVICIOS PROFESIONALES COMO CONTADOR PÚBLICO DE LA AGENCIA DE DESARROLLO LOCAL DE ITAGUI- ADELI</t>
  </si>
  <si>
    <t>OSCAR DAVID PIEDRAHITA CARDONA</t>
  </si>
  <si>
    <t xml:space="preserve">WILFRAN DE JESUS 
LÓPEZ IDARRAGA </t>
  </si>
  <si>
    <t>CLAUDIA MARYORI ZAPATA TABORDA</t>
  </si>
  <si>
    <t>901.144.915-0</t>
  </si>
  <si>
    <t>CODWEB S.A.S</t>
  </si>
  <si>
    <t>DIANA ARBOLEDA</t>
  </si>
  <si>
    <t>PRESTACIÓN DE SERVICIOS DE APOYO A LA GESTIÓN EN LA REALIZACIÓN DE TAREAS OPERATIVAS, ACOMPAÑAMIENTO Y SOPORTE EN EVENTOS Y FERIAS, ASÍ MISMO, ASISTENCIA EN LAS DEMÁS ACTIVIDADES PROPIAS DEL OBJETO SOCIAL DE LA AGENCIA DE DESARROLLO LOCAL DE ITAGÜÍ</t>
  </si>
  <si>
    <t xml:space="preserve">ALEJANDRO JIMENEZ GALLO </t>
  </si>
  <si>
    <t>LOURDES FDA. MUÑOZ AGUIRRE</t>
  </si>
  <si>
    <t>PRESTACIÓN DE SERVICIOS PROFESIONALES EN EL APOYO CONTABLE Y FINANCIERO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</si>
  <si>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 xml:space="preserve">DAVID MEJIA MONTOYA  </t>
  </si>
  <si>
    <t>PRESTACIÓN DE SERVICIOS PROFESIONALES COMO ABOGADA,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</si>
  <si>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 xml:space="preserve">DIANA SOFIA RESTREPO ANGEL </t>
  </si>
  <si>
    <t>PRESTACIÓN DE SERVICIOS PROFESIONALES COMO ABOGADO COORDINADOR PARA DAR CONTINUIDAD DE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ITAGÜÍ.”</t>
  </si>
  <si>
    <t xml:space="preserve">WILMAN ANTONIO ROJO ZAPATA </t>
  </si>
  <si>
    <t>PRESTACIÓN DE SERVICIOS DE APOYO A LA GESTIÓN COMO MENSAJERO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</si>
  <si>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 xml:space="preserve">JUAN PABLO ANGEL OTALVARO </t>
  </si>
  <si>
    <t>PRESTACIÓN DE SERVICIOS PARA LA ACTUALIZACION, SOPORTE Y MANTENIMIENTO DEL SOFTWARE ADMINISTRATIVO Y FINANCIERO DE LA AGENCIA DE DESARROLLO LOCAL DE ITAGÜÍ - ADELI.</t>
  </si>
  <si>
    <t>901.337.523-6</t>
  </si>
  <si>
    <t>INTEGRAL V6 S.A.S</t>
  </si>
  <si>
    <t>PRESTACIÓN DE SERVICIOS DE APOYO INSTITUCIONAL EN EL AVANCE DE LA IMPLEMENTACIÓN DE LAS POLÍTICAS DE GOBIERNO DIGITAL, ASÍ COMO LA ASESORÍA Y ACTUALIZACIÓN EN GESTIÓN DOCUMENTAL DE LA AGENCIA DE DESARROLLO LOCAL DE ITAGÜÍ.</t>
  </si>
  <si>
    <t>901.360.032-8</t>
  </si>
  <si>
    <t>PONCE ASESORES Y CONSULTORES S.A.S</t>
  </si>
  <si>
    <t>SOLANLLY BETANCUR GIL
CLAUDIA MARYORI ZAPATA TABORDA</t>
  </si>
  <si>
    <t>PRESTACIÓN DE SERVICIOS PROFESIONALES PARA LA ASESORÍA, SOPORTE Y MANTENIMIENTO DEL SITIO WEB INSTITUCIONAL, DEL SISGED Y LOS CORREOS ELECTRÓNICOS INSTITUCIONALES, ASÍ COMO LA ADMINISTRACIÓN DEL SERVIDOR DE LA AGENCIA DE DESARROLLO LOCAL DE ITAGÜI.</t>
  </si>
  <si>
    <t>PRESTACIÓN DE SERVICIOS COMO INTERMEDIARIO DE SEGUROS, PARA EL ACOMPAÑAMIENTO EN LA ELECCIÓN DE LA COMPAÑÍA ASEGURADORA Y EN LA ASESORÍA CONSTANTE DEL PROGRAMA DE SEGUROS DE LA AGENCIA DE DESARROLLO LOCAL DE ITAGÜÍ, LA CUAL INCLUYE ASESORÍA Y GESTIÓN EN MATERIA DE RECLAMACIONES POR SINIESTROS Y EN GENERAL EN TODO LO RELACIONADO CON EL CONTRATO DE SEGUROS.</t>
  </si>
  <si>
    <t xml:space="preserve">811.046.240-1. </t>
  </si>
  <si>
    <t>SALIANZA LTDA</t>
  </si>
  <si>
    <t>Vlr 
Ejecutado</t>
  </si>
  <si>
    <t xml:space="preserve">Contrato </t>
  </si>
  <si>
    <t>% Ejecucion Presupuestal</t>
  </si>
  <si>
    <t>-</t>
  </si>
  <si>
    <t xml:space="preserve">LIQUIDADO- TERMINADO ANTICIPADAMENTE - EL VALOR RESTANTE ES PARA REINTEGRAR </t>
  </si>
  <si>
    <t>012</t>
  </si>
  <si>
    <t>PRESTACIÓN DE SERVICIOS PROFESIONALES DE UNA INGENIERA CIVIL COMO APOYO A LAS ACTIVIDADES DE LA DIRECCIÓN OPERATIVA Y DE PROYECTOS DE ADELI Y ACOMPAÑAMIENTO EN LAS DEMÁS ACTIVIDADES MISIONALES DE LA AGENCIA.</t>
  </si>
  <si>
    <t xml:space="preserve">ADRIANA ZOBEIDA BUITRAGO MESA </t>
  </si>
  <si>
    <t>LUZ ANGELA RUIZ NOREÑA</t>
  </si>
  <si>
    <t>013</t>
  </si>
  <si>
    <t>PRESTACIÓN DE SERVICIOS PROFESIONALES DE UN ADMINISTRADOR EN SALUD OCUPACIONAL, PARA EL ACOMPAÑAMIENTO, IMPLEMENTACIÓN, EJECUCIÓN, ACTUALIZACIÓN Y DOCUMENTACIÓN DEL SISTEMA DE GESTIÓN DE SEGURIDAD Y SALUD EN EL TRABAJO (SG-SST) EN LA AGENCIA DE DESARROLLO LOCAL DE ITAGÜÍ</t>
  </si>
  <si>
    <t xml:space="preserve">ERICA VIVIANA BEDOYA VILLADA </t>
  </si>
  <si>
    <t>Publicación</t>
  </si>
  <si>
    <t>https://www.contratos.gov.co/consultas/detalleProceso.do?numConstancia=20-4-10306815</t>
  </si>
  <si>
    <t>https://www.contratos.gov.co/consultas/detalleProceso.do?numConstancia=20-4-10306939</t>
  </si>
  <si>
    <t>https://www.contratos.gov.co/consultas/detalleProceso.do?numConstancia=20-4-10461337</t>
  </si>
  <si>
    <t>https://www.contratos.gov.co/consultas/detalleProceso.do?numConstancia=20-4-10468220</t>
  </si>
  <si>
    <t>https://www.contratos.gov.co/consultas/detalleProceso.do?numConstancia=20-4-10466814</t>
  </si>
  <si>
    <t>https://www.contratos.gov.co/consultas/detalleProceso.do?numConstancia=20-4-10468814</t>
  </si>
  <si>
    <t>https://www.contratos.gov.co/consultas/detalleProceso.do?numConstancia=20-4-10518932</t>
  </si>
  <si>
    <t>https://www.contratos.gov.co/consultas/detalleProceso.do?numConstancia=20-4-10582864</t>
  </si>
  <si>
    <t>https://www.contratos.gov.co/consultas/detalleProceso.do?numConstancia=20-4-10614730</t>
  </si>
  <si>
    <t>https://www.contratos.gov.co/consultas/detalleProceso.do?numConstancia=20-4-10622854</t>
  </si>
  <si>
    <t>https://www.contratos.gov.co/consultas/detalleProceso.do?numConstancia=20-4-10678799</t>
  </si>
  <si>
    <t>https://www.contratos.gov.co/consultas/detalleProceso.do?numConstancia=20-4-10757641</t>
  </si>
  <si>
    <t>https://www.contratos.gov.co/consultas/detalleProceso.do?numConstancia=20-4-10770756</t>
  </si>
  <si>
    <t>014</t>
  </si>
  <si>
    <t>PRESTACIÓN DE SERVICIOS PROFESIONALES PARA BRINDAR ACOMPAÑAMIENTO Y APOYO JURÍDICO A LAS DIFERENTES ÁREAS DE LA AGENCIA DE DESARROLLO LOCAL DE ITAGUI- ADELI</t>
  </si>
  <si>
    <t xml:space="preserve">MAURICIO ALEXANDER BLANDON VILLEGAS </t>
  </si>
  <si>
    <t>https://www.contratos.gov.co/consultas/detalleProceso.do?numConstancia=20-4-10876322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</si>
</sst>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yy;@"/>
    <numFmt numFmtId="165" formatCode="[$$-240A]\ #,##0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justify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BA0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20-4-10582864" TargetMode="External"/><Relationship Id="rId13" Type="http://schemas.openxmlformats.org/officeDocument/2006/relationships/hyperlink" Target="https://www.contratos.gov.co/consultas/detalleProceso.do?numConstancia=20-4-10770756" TargetMode="External"/><Relationship Id="rId3" Type="http://schemas.openxmlformats.org/officeDocument/2006/relationships/hyperlink" Target="https://www.contratos.gov.co/consultas/detalleProceso.do?numConstancia=20-4-10461337" TargetMode="External"/><Relationship Id="rId7" Type="http://schemas.openxmlformats.org/officeDocument/2006/relationships/hyperlink" Target="https://www.contratos.gov.co/consultas/detalleProceso.do?numConstancia=20-4-10518932" TargetMode="External"/><Relationship Id="rId12" Type="http://schemas.openxmlformats.org/officeDocument/2006/relationships/hyperlink" Target="https://www.contratos.gov.co/consultas/detalleProceso.do?numConstancia=20-4-10757641" TargetMode="External"/><Relationship Id="rId2" Type="http://schemas.openxmlformats.org/officeDocument/2006/relationships/hyperlink" Target="https://www.contratos.gov.co/consultas/detalleProceso.do?numConstancia=20-4-10306939" TargetMode="External"/><Relationship Id="rId1" Type="http://schemas.openxmlformats.org/officeDocument/2006/relationships/hyperlink" Target="https://www.contratos.gov.co/consultas/detalleProceso.do?numConstancia=20-4-10306815" TargetMode="External"/><Relationship Id="rId6" Type="http://schemas.openxmlformats.org/officeDocument/2006/relationships/hyperlink" Target="https://www.contratos.gov.co/consultas/detalleProceso.do?numConstancia=20-4-10468814" TargetMode="External"/><Relationship Id="rId11" Type="http://schemas.openxmlformats.org/officeDocument/2006/relationships/hyperlink" Target="https://www.contratos.gov.co/consultas/detalleProceso.do?numConstancia=20-4-10678799" TargetMode="External"/><Relationship Id="rId5" Type="http://schemas.openxmlformats.org/officeDocument/2006/relationships/hyperlink" Target="https://www.contratos.gov.co/consultas/detalleProceso.do?numConstancia=20-4-1046681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ntratos.gov.co/consultas/detalleProceso.do?numConstancia=20-4-10622854" TargetMode="External"/><Relationship Id="rId4" Type="http://schemas.openxmlformats.org/officeDocument/2006/relationships/hyperlink" Target="https://www.contratos.gov.co/consultas/detalleProceso.do?numConstancia=20-4-10468220" TargetMode="External"/><Relationship Id="rId9" Type="http://schemas.openxmlformats.org/officeDocument/2006/relationships/hyperlink" Target="https://www.contratos.gov.co/consultas/detalleProceso.do?numConstancia=20-4-10614730" TargetMode="External"/><Relationship Id="rId14" Type="http://schemas.openxmlformats.org/officeDocument/2006/relationships/hyperlink" Target="https://www.contratos.gov.co/consultas/detalleProceso.do?numConstancia=20-4-10876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13" zoomScale="106" zoomScaleNormal="106" workbookViewId="0">
      <selection activeCell="O16" sqref="O16"/>
    </sheetView>
  </sheetViews>
  <sheetFormatPr baseColWidth="10" defaultRowHeight="8.25" x14ac:dyDescent="0.15"/>
  <cols>
    <col min="1" max="1" width="11.42578125" style="18"/>
    <col min="2" max="2" width="28.7109375" style="18" customWidth="1"/>
    <col min="3" max="3" width="11.42578125" style="18"/>
    <col min="4" max="4" width="16.28515625" style="18" customWidth="1"/>
    <col min="5" max="5" width="9.85546875" style="18" customWidth="1"/>
    <col min="6" max="6" width="17.42578125" style="18" customWidth="1"/>
    <col min="7" max="12" width="11.42578125" style="18"/>
    <col min="13" max="13" width="61.85546875" style="18" customWidth="1"/>
    <col min="14" max="16384" width="11.42578125" style="18"/>
  </cols>
  <sheetData>
    <row r="1" spans="1:13" ht="16.5" x14ac:dyDescent="0.15">
      <c r="A1" s="2" t="s">
        <v>53</v>
      </c>
      <c r="B1" s="1" t="s">
        <v>0</v>
      </c>
      <c r="C1" s="1" t="s">
        <v>1</v>
      </c>
      <c r="D1" s="1" t="s">
        <v>2</v>
      </c>
      <c r="E1" s="3" t="s">
        <v>17</v>
      </c>
      <c r="F1" s="1" t="s">
        <v>4</v>
      </c>
      <c r="G1" s="4" t="s">
        <v>18</v>
      </c>
      <c r="H1" s="5" t="s">
        <v>19</v>
      </c>
      <c r="I1" s="6" t="s">
        <v>3</v>
      </c>
      <c r="J1" s="5" t="s">
        <v>52</v>
      </c>
      <c r="K1" s="2" t="s">
        <v>20</v>
      </c>
      <c r="L1" s="2" t="s">
        <v>54</v>
      </c>
      <c r="M1" s="2" t="s">
        <v>64</v>
      </c>
    </row>
    <row r="2" spans="1:13" ht="24.75" x14ac:dyDescent="0.2">
      <c r="A2" s="16" t="s">
        <v>6</v>
      </c>
      <c r="B2" s="19" t="s">
        <v>23</v>
      </c>
      <c r="C2" s="20">
        <v>1039454323</v>
      </c>
      <c r="D2" s="21" t="s">
        <v>24</v>
      </c>
      <c r="E2" s="22">
        <v>43845</v>
      </c>
      <c r="F2" s="23" t="s">
        <v>29</v>
      </c>
      <c r="G2" s="22">
        <v>44195</v>
      </c>
      <c r="H2" s="9">
        <v>52720867</v>
      </c>
      <c r="I2" s="24">
        <v>10600000</v>
      </c>
      <c r="J2" s="17">
        <f>2582867+5158000+5558000+5558000+5558000</f>
        <v>24414867</v>
      </c>
      <c r="K2" s="10">
        <f>H2+I2-J2</f>
        <v>38906000</v>
      </c>
      <c r="L2" s="25">
        <f>(J2*100%)/(H2+I2)</f>
        <v>0.38557379512823159</v>
      </c>
      <c r="M2" s="35" t="s">
        <v>65</v>
      </c>
    </row>
    <row r="3" spans="1:13" ht="33" x14ac:dyDescent="0.2">
      <c r="A3" s="16" t="s">
        <v>7</v>
      </c>
      <c r="B3" s="26" t="s">
        <v>22</v>
      </c>
      <c r="C3" s="27">
        <v>98595274</v>
      </c>
      <c r="D3" s="11" t="s">
        <v>25</v>
      </c>
      <c r="E3" s="22">
        <v>43845</v>
      </c>
      <c r="F3" s="23" t="s">
        <v>21</v>
      </c>
      <c r="G3" s="22">
        <v>44195</v>
      </c>
      <c r="H3" s="9">
        <v>48454155</v>
      </c>
      <c r="I3" s="28" t="s">
        <v>55</v>
      </c>
      <c r="J3" s="29">
        <f>2373835+4189120+4189120+4189120+4189120</f>
        <v>19130315</v>
      </c>
      <c r="K3" s="29">
        <f t="shared" ref="K3:K15" si="0">H3-J3</f>
        <v>29323840</v>
      </c>
      <c r="L3" s="25">
        <f>(J3*100%)/H3</f>
        <v>0.39481268427857219</v>
      </c>
      <c r="M3" s="35" t="s">
        <v>66</v>
      </c>
    </row>
    <row r="4" spans="1:13" ht="57.75" x14ac:dyDescent="0.2">
      <c r="A4" s="16" t="s">
        <v>8</v>
      </c>
      <c r="B4" s="26" t="s">
        <v>30</v>
      </c>
      <c r="C4" s="27">
        <v>1152189297</v>
      </c>
      <c r="D4" s="11" t="s">
        <v>31</v>
      </c>
      <c r="E4" s="30">
        <v>43875</v>
      </c>
      <c r="F4" s="23" t="s">
        <v>32</v>
      </c>
      <c r="G4" s="22">
        <v>44178</v>
      </c>
      <c r="H4" s="10">
        <v>25000000</v>
      </c>
      <c r="I4" s="28" t="s">
        <v>55</v>
      </c>
      <c r="J4" s="29">
        <f>1250000+2500000</f>
        <v>3750000</v>
      </c>
      <c r="K4" s="29">
        <f t="shared" si="0"/>
        <v>21250000</v>
      </c>
      <c r="L4" s="25">
        <f t="shared" ref="L4:L6" si="1">(J4*100%)/H4</f>
        <v>0.15</v>
      </c>
      <c r="M4" s="35" t="s">
        <v>67</v>
      </c>
    </row>
    <row r="5" spans="1:13" ht="107.25" x14ac:dyDescent="0.2">
      <c r="A5" s="16" t="s">
        <v>9</v>
      </c>
      <c r="B5" s="31" t="s">
        <v>33</v>
      </c>
      <c r="C5" s="27">
        <v>1037596455</v>
      </c>
      <c r="D5" s="11" t="s">
        <v>34</v>
      </c>
      <c r="E5" s="30">
        <v>43875</v>
      </c>
      <c r="F5" s="23" t="s">
        <v>5</v>
      </c>
      <c r="G5" s="22">
        <v>44178</v>
      </c>
      <c r="H5" s="10">
        <v>60500000</v>
      </c>
      <c r="I5" s="34" t="s">
        <v>56</v>
      </c>
      <c r="J5" s="29">
        <v>1906250</v>
      </c>
      <c r="K5" s="29">
        <f t="shared" si="0"/>
        <v>58593750</v>
      </c>
      <c r="L5" s="25">
        <f>(J5*100%)/H5</f>
        <v>3.1508264462809916E-2</v>
      </c>
      <c r="M5" s="35" t="s">
        <v>68</v>
      </c>
    </row>
    <row r="6" spans="1:13" ht="99" x14ac:dyDescent="0.2">
      <c r="A6" s="16" t="s">
        <v>10</v>
      </c>
      <c r="B6" s="31" t="s">
        <v>35</v>
      </c>
      <c r="C6" s="32">
        <v>43446813</v>
      </c>
      <c r="D6" s="11" t="s">
        <v>36</v>
      </c>
      <c r="E6" s="30">
        <v>43875</v>
      </c>
      <c r="F6" s="23" t="s">
        <v>5</v>
      </c>
      <c r="G6" s="22">
        <v>44178</v>
      </c>
      <c r="H6" s="10">
        <v>63000000</v>
      </c>
      <c r="I6" s="10" t="s">
        <v>55</v>
      </c>
      <c r="J6" s="29">
        <f>3000000+6000000+6000000+6000000</f>
        <v>21000000</v>
      </c>
      <c r="K6" s="29">
        <f t="shared" si="0"/>
        <v>42000000</v>
      </c>
      <c r="L6" s="25">
        <f t="shared" si="1"/>
        <v>0.33333333333333331</v>
      </c>
      <c r="M6" s="35" t="s">
        <v>69</v>
      </c>
    </row>
    <row r="7" spans="1:13" ht="107.25" x14ac:dyDescent="0.2">
      <c r="A7" s="16" t="s">
        <v>11</v>
      </c>
      <c r="B7" s="31" t="s">
        <v>37</v>
      </c>
      <c r="C7" s="32">
        <v>98464303</v>
      </c>
      <c r="D7" s="11" t="s">
        <v>38</v>
      </c>
      <c r="E7" s="30">
        <v>43875</v>
      </c>
      <c r="F7" s="23" t="s">
        <v>5</v>
      </c>
      <c r="G7" s="22">
        <v>44178</v>
      </c>
      <c r="H7" s="10">
        <v>77000000</v>
      </c>
      <c r="I7" s="10" t="s">
        <v>55</v>
      </c>
      <c r="J7" s="29">
        <f>3898000+7310200+7310200+7310200</f>
        <v>25828600</v>
      </c>
      <c r="K7" s="29">
        <f t="shared" si="0"/>
        <v>51171400</v>
      </c>
      <c r="L7" s="25">
        <f>(J7*100%)/H7</f>
        <v>0.33543636363636364</v>
      </c>
      <c r="M7" s="35" t="s">
        <v>70</v>
      </c>
    </row>
    <row r="8" spans="1:13" ht="107.25" x14ac:dyDescent="0.2">
      <c r="A8" s="16" t="s">
        <v>12</v>
      </c>
      <c r="B8" s="31" t="s">
        <v>39</v>
      </c>
      <c r="C8" s="32">
        <v>71273344</v>
      </c>
      <c r="D8" s="11" t="s">
        <v>40</v>
      </c>
      <c r="E8" s="30">
        <v>43887</v>
      </c>
      <c r="F8" s="23" t="s">
        <v>5</v>
      </c>
      <c r="G8" s="22">
        <v>44196</v>
      </c>
      <c r="H8" s="10">
        <v>17850000</v>
      </c>
      <c r="I8" s="28" t="s">
        <v>55</v>
      </c>
      <c r="J8" s="29">
        <f>235000+1761500+1761500+1761500</f>
        <v>5519500</v>
      </c>
      <c r="K8" s="29">
        <f t="shared" si="0"/>
        <v>12330500</v>
      </c>
      <c r="L8" s="25">
        <f t="shared" ref="L8:L15" si="2">(J8*100%)/H8</f>
        <v>0.30921568627450979</v>
      </c>
      <c r="M8" s="35" t="s">
        <v>71</v>
      </c>
    </row>
    <row r="9" spans="1:13" ht="42" x14ac:dyDescent="0.2">
      <c r="A9" s="16" t="s">
        <v>13</v>
      </c>
      <c r="B9" s="12" t="s">
        <v>41</v>
      </c>
      <c r="C9" s="32" t="s">
        <v>42</v>
      </c>
      <c r="D9" s="11" t="s">
        <v>43</v>
      </c>
      <c r="E9" s="30">
        <v>43902</v>
      </c>
      <c r="F9" s="23" t="s">
        <v>26</v>
      </c>
      <c r="G9" s="22">
        <v>44054</v>
      </c>
      <c r="H9" s="10">
        <v>5060000</v>
      </c>
      <c r="I9" s="28" t="s">
        <v>55</v>
      </c>
      <c r="J9" s="29">
        <f>1012000+1012000</f>
        <v>2024000</v>
      </c>
      <c r="K9" s="29">
        <f t="shared" si="0"/>
        <v>3036000</v>
      </c>
      <c r="L9" s="25">
        <f t="shared" si="2"/>
        <v>0.4</v>
      </c>
      <c r="M9" s="35" t="s">
        <v>72</v>
      </c>
    </row>
    <row r="10" spans="1:13" ht="50.25" x14ac:dyDescent="0.2">
      <c r="A10" s="16" t="s">
        <v>14</v>
      </c>
      <c r="B10" s="12" t="s">
        <v>44</v>
      </c>
      <c r="C10" s="32" t="s">
        <v>45</v>
      </c>
      <c r="D10" s="11" t="s">
        <v>46</v>
      </c>
      <c r="E10" s="30">
        <v>43908</v>
      </c>
      <c r="F10" s="23" t="s">
        <v>47</v>
      </c>
      <c r="G10" s="22">
        <v>44193</v>
      </c>
      <c r="H10" s="10">
        <v>78045000</v>
      </c>
      <c r="I10" s="28" t="s">
        <v>55</v>
      </c>
      <c r="J10" s="29">
        <f>3796334+8332000</f>
        <v>12128334</v>
      </c>
      <c r="K10" s="29">
        <f t="shared" si="0"/>
        <v>65916666</v>
      </c>
      <c r="L10" s="25">
        <f t="shared" si="2"/>
        <v>0.15540180665000961</v>
      </c>
      <c r="M10" s="35" t="s">
        <v>73</v>
      </c>
    </row>
    <row r="11" spans="1:13" ht="58.5" x14ac:dyDescent="0.2">
      <c r="A11" s="16" t="s">
        <v>15</v>
      </c>
      <c r="B11" s="12" t="s">
        <v>48</v>
      </c>
      <c r="C11" s="32" t="s">
        <v>27</v>
      </c>
      <c r="D11" s="11" t="s">
        <v>28</v>
      </c>
      <c r="E11" s="30">
        <v>43910</v>
      </c>
      <c r="F11" s="23" t="s">
        <v>47</v>
      </c>
      <c r="G11" s="22">
        <v>44193</v>
      </c>
      <c r="H11" s="10">
        <v>21000000</v>
      </c>
      <c r="I11" s="28" t="s">
        <v>55</v>
      </c>
      <c r="J11" s="29">
        <f>903000+2258000</f>
        <v>3161000</v>
      </c>
      <c r="K11" s="29">
        <f t="shared" si="0"/>
        <v>17839000</v>
      </c>
      <c r="L11" s="25">
        <f t="shared" si="2"/>
        <v>0.15052380952380953</v>
      </c>
      <c r="M11" s="35" t="s">
        <v>74</v>
      </c>
    </row>
    <row r="12" spans="1:13" ht="91.5" x14ac:dyDescent="0.2">
      <c r="A12" s="16" t="s">
        <v>16</v>
      </c>
      <c r="B12" s="12" t="s">
        <v>49</v>
      </c>
      <c r="C12" s="15" t="s">
        <v>50</v>
      </c>
      <c r="D12" s="11" t="s">
        <v>51</v>
      </c>
      <c r="E12" s="14">
        <v>43924</v>
      </c>
      <c r="F12" s="8" t="s">
        <v>29</v>
      </c>
      <c r="G12" s="7">
        <v>44303</v>
      </c>
      <c r="H12" s="10">
        <v>28481020</v>
      </c>
      <c r="I12" s="13"/>
      <c r="J12" s="29">
        <v>28481020</v>
      </c>
      <c r="K12" s="29">
        <f t="shared" si="0"/>
        <v>0</v>
      </c>
      <c r="L12" s="25">
        <f t="shared" si="2"/>
        <v>1</v>
      </c>
      <c r="M12" s="35" t="s">
        <v>75</v>
      </c>
    </row>
    <row r="13" spans="1:13" ht="50.25" x14ac:dyDescent="0.2">
      <c r="A13" s="16" t="s">
        <v>57</v>
      </c>
      <c r="B13" s="12" t="s">
        <v>58</v>
      </c>
      <c r="C13" s="15">
        <v>42782362</v>
      </c>
      <c r="D13" s="11" t="s">
        <v>59</v>
      </c>
      <c r="E13" s="14">
        <v>43963</v>
      </c>
      <c r="F13" s="8" t="s">
        <v>60</v>
      </c>
      <c r="G13" s="7">
        <v>44193</v>
      </c>
      <c r="H13" s="10">
        <v>34488867</v>
      </c>
      <c r="I13" s="33"/>
      <c r="J13" s="29">
        <v>0</v>
      </c>
      <c r="K13" s="29">
        <f t="shared" si="0"/>
        <v>34488867</v>
      </c>
      <c r="L13" s="25">
        <f t="shared" si="2"/>
        <v>0</v>
      </c>
      <c r="M13" s="35" t="s">
        <v>76</v>
      </c>
    </row>
    <row r="14" spans="1:13" ht="66.75" x14ac:dyDescent="0.2">
      <c r="A14" s="16" t="s">
        <v>61</v>
      </c>
      <c r="B14" s="12" t="s">
        <v>62</v>
      </c>
      <c r="C14" s="15">
        <v>1036599812</v>
      </c>
      <c r="D14" s="11" t="s">
        <v>63</v>
      </c>
      <c r="E14" s="14">
        <v>43966</v>
      </c>
      <c r="F14" s="8" t="s">
        <v>29</v>
      </c>
      <c r="G14" s="7">
        <v>44193</v>
      </c>
      <c r="H14" s="10">
        <v>15000000</v>
      </c>
      <c r="I14" s="13"/>
      <c r="J14" s="29">
        <f>1000000</f>
        <v>1000000</v>
      </c>
      <c r="K14" s="29">
        <f t="shared" si="0"/>
        <v>14000000</v>
      </c>
      <c r="L14" s="25">
        <f t="shared" si="2"/>
        <v>6.6666666666666666E-2</v>
      </c>
      <c r="M14" s="35" t="s">
        <v>77</v>
      </c>
    </row>
    <row r="15" spans="1:13" ht="37.5" customHeight="1" x14ac:dyDescent="0.2">
      <c r="A15" s="16" t="s">
        <v>78</v>
      </c>
      <c r="B15" s="12" t="s">
        <v>79</v>
      </c>
      <c r="C15" s="15">
        <v>94477864</v>
      </c>
      <c r="D15" s="11" t="s">
        <v>80</v>
      </c>
      <c r="E15" s="14">
        <v>44007</v>
      </c>
      <c r="F15" s="8" t="s">
        <v>32</v>
      </c>
      <c r="G15" s="7">
        <v>44194</v>
      </c>
      <c r="H15" s="10">
        <v>23433000</v>
      </c>
      <c r="I15" s="13"/>
      <c r="J15" s="10">
        <f>633000</f>
        <v>633000</v>
      </c>
      <c r="K15" s="10">
        <f t="shared" si="0"/>
        <v>22800000</v>
      </c>
      <c r="L15" s="25">
        <f t="shared" si="2"/>
        <v>2.7013186531814108E-2</v>
      </c>
      <c r="M15" s="35" t="s">
        <v>81</v>
      </c>
    </row>
  </sheetData>
  <hyperlinks>
    <hyperlink ref="M2" r:id="rId1"/>
    <hyperlink ref="M3" r:id="rId2"/>
    <hyperlink ref="M4" r:id="rId3"/>
    <hyperlink ref="M5" r:id="rId4"/>
    <hyperlink ref="M6" r:id="rId5"/>
    <hyperlink ref="M7" r:id="rId6"/>
    <hyperlink ref="M8" r:id="rId7"/>
    <hyperlink ref="M9" r:id="rId8"/>
    <hyperlink ref="M10" r:id="rId9"/>
    <hyperlink ref="M11" r:id="rId10"/>
    <hyperlink ref="M12" r:id="rId11"/>
    <hyperlink ref="M13" r:id="rId12"/>
    <hyperlink ref="M14" r:id="rId13"/>
    <hyperlink ref="M15" r:id="rId14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Adeli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María Villada Uribe</dc:creator>
  <cp:lastModifiedBy>Angela Maria Villada Uribe</cp:lastModifiedBy>
  <cp:lastPrinted>2019-08-06T16:36:27Z</cp:lastPrinted>
  <dcterms:created xsi:type="dcterms:W3CDTF">2016-01-15T14:09:27Z</dcterms:created>
  <dcterms:modified xsi:type="dcterms:W3CDTF">2020-07-06T19:46:11Z</dcterms:modified>
</cp:coreProperties>
</file>